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9D33FE91-405E-400C-BF7E-16D4DAD50B15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3" i="19"/>
  <c r="K25" i="19"/>
  <c r="K8" i="19"/>
  <c r="K7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5" i="19"/>
  <c r="K30" i="19"/>
  <c r="K4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6" i="19"/>
  <c r="J6" i="19"/>
  <c r="I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3" i="19"/>
  <c r="J25" i="19"/>
  <c r="J8" i="19"/>
  <c r="J7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5" i="19"/>
  <c r="J30" i="19"/>
  <c r="J4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20" i="19"/>
  <c r="I3" i="19"/>
  <c r="I25" i="19"/>
  <c r="I8" i="19"/>
  <c r="I7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5" i="19"/>
  <c r="I30" i="19"/>
  <c r="I4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R6" i="24" s="1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6" i="19"/>
  <c r="D45" i="36" l="1"/>
  <c r="D46" i="36"/>
  <c r="D38" i="36"/>
  <c r="D37" i="36"/>
  <c r="D4" i="1"/>
  <c r="C3" i="37" s="1"/>
  <c r="M8" i="19"/>
  <c r="M7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5" i="19"/>
  <c r="M30" i="19"/>
  <c r="M4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C5" i="23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Q14" i="47" l="1"/>
  <c r="AB25" i="47" s="1"/>
  <c r="AN34" i="47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<sst xmlns="http://schemas.openxmlformats.org/spreadsheetml/2006/main" count="2534" uniqueCount="854">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</sst>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T16" sqref="T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Дарис Мемиќ (533)</v>
      </c>
      <c r="E3" s="294" t="str">
        <f>IF(D3="","",INDEX($J$3:$J$42,MATCH(C3,$G$3:$G$42,0)))</f>
        <v>Патриоти</v>
      </c>
      <c r="F3" s="299">
        <v>4</v>
      </c>
      <c r="G3" s="250">
        <v>1</v>
      </c>
      <c r="H3" s="36">
        <v>533</v>
      </c>
      <c r="I3" s="300" t="str">
        <f>IF(ISERROR(VLOOKUP(H3,Baza!A:C,2,FALSE)&amp;" "&amp;"("&amp;H3&amp;")"),"",(VLOOKUP(H3,Baza!A:C,2,FALSE)&amp;" "&amp;"("&amp;H3&amp;")"))</f>
        <v>Дарис Мемиќ (533)</v>
      </c>
      <c r="J3" s="300" t="str">
        <f>IF(ISERROR(VLOOKUP(H3,Baza!A:C,3,FALSE)),"",(VLOOKUP(H3,Baza!A:C,3,FALSE)))</f>
        <v>Патриоти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4</v>
      </c>
      <c r="O3" s="250">
        <v>505</v>
      </c>
    </row>
    <row r="4" spans="2:17">
      <c r="B4" s="352"/>
      <c r="C4" s="265">
        <v>2</v>
      </c>
      <c r="D4" s="287" t="str">
        <f t="shared" ref="D4:D67" si="1">IF(ISERROR(VLOOKUP(C4,$G$3:$I$66,3,FALSE)),"",(VLOOKUP(C4,$G$3:$I$66,3,FALSE)))</f>
        <v>Петар Поповски       (549)</v>
      </c>
      <c r="E4" s="288" t="str">
        <f t="shared" ref="E4:E66" si="2">IF(D4="","",INDEX($J$3:$J$42,MATCH(C4,$G$3:$G$42,0)))</f>
        <v>Берово</v>
      </c>
      <c r="F4" s="284">
        <v>26</v>
      </c>
      <c r="G4" s="243">
        <v>5</v>
      </c>
      <c r="H4" s="36">
        <v>566</v>
      </c>
      <c r="I4" s="252" t="str">
        <f>IF(ISERROR(VLOOKUP(H4,Baza!A:C,2,FALSE)&amp;" "&amp;"("&amp;H4&amp;")"),"",(VLOOKUP(H4,Baza!A:C,2,FALSE)&amp;" "&amp;"("&amp;H4&amp;")"))</f>
        <v>Филип Цековски (566)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26</v>
      </c>
      <c r="O4" s="243">
        <v>287</v>
      </c>
    </row>
    <row r="5" spans="2:17">
      <c r="B5" s="352"/>
      <c r="C5" s="265">
        <v>3</v>
      </c>
      <c r="D5" s="287" t="str">
        <f t="shared" si="1"/>
        <v>Јаков Смолиќ (659)</v>
      </c>
      <c r="E5" s="288" t="str">
        <f t="shared" si="2"/>
        <v>Рисови</v>
      </c>
      <c r="F5" s="284">
        <v>24</v>
      </c>
      <c r="G5" s="243">
        <v>2</v>
      </c>
      <c r="H5" s="36">
        <v>549</v>
      </c>
      <c r="I5" s="252" t="str">
        <f>IF(ISERROR(VLOOKUP(H5,Baza!A:C,2,FALSE)&amp;" "&amp;"("&amp;H5&amp;")"),"",(VLOOKUP(H5,Baza!A:C,2,FALSE)&amp;" "&amp;"("&amp;H5&amp;")"))</f>
        <v>Петар Поповски       (549)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24</v>
      </c>
      <c r="O5" s="243">
        <v>81</v>
      </c>
    </row>
    <row r="6" spans="2:17" ht="16.2" thickBot="1">
      <c r="B6" s="355"/>
      <c r="C6" s="268">
        <v>4</v>
      </c>
      <c r="D6" s="291" t="str">
        <f t="shared" si="1"/>
        <v>Борис Младеновски (596)</v>
      </c>
      <c r="E6" s="292" t="str">
        <f t="shared" si="2"/>
        <v>Шампион ФА</v>
      </c>
      <c r="F6" s="284">
        <v>1</v>
      </c>
      <c r="G6" s="250">
        <v>6</v>
      </c>
      <c r="H6" s="36">
        <v>636</v>
      </c>
      <c r="I6" s="252" t="str">
        <f>IF(ISERROR(VLOOKUP(H6,Baza!A:C,2,FALSE)&amp;" "&amp;"("&amp;H6&amp;")"),"",(VLOOKUP(H6,Baza!A:C,2,FALSE)&amp;" "&amp;"("&amp;H6&amp;")"))</f>
        <v>Стефан Арсов (636)</v>
      </c>
      <c r="J6" s="252" t="str">
        <f>IF(ISERROR(VLOOKUP(H6,Baza!A:C,3,FALSE)),"",(VLOOKUP(H6,Baza!A:C,3,FALSE)))</f>
        <v>Рисови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</v>
      </c>
      <c r="O6" s="243">
        <v>55</v>
      </c>
    </row>
    <row r="7" spans="2:17">
      <c r="B7" s="351" t="s">
        <v>63</v>
      </c>
      <c r="C7" s="264">
        <v>5</v>
      </c>
      <c r="D7" s="285" t="str">
        <f t="shared" si="1"/>
        <v>Филип Цековски (566)</v>
      </c>
      <c r="E7" s="286" t="str">
        <f t="shared" si="2"/>
        <v>Берово</v>
      </c>
      <c r="F7" s="284">
        <v>7</v>
      </c>
      <c r="G7" s="243">
        <v>7</v>
      </c>
      <c r="H7" s="36">
        <v>550</v>
      </c>
      <c r="I7" s="252" t="str">
        <f>IF(ISERROR(VLOOKUP(H7,Baza!A:C,2,FALSE)&amp;" "&amp;"("&amp;H7&amp;")"),"",(VLOOKUP(H7,Baza!A:C,2,FALSE)&amp;" "&amp;"("&amp;H7&amp;")"))</f>
        <v>Марко Цикарски (550)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7</v>
      </c>
      <c r="O7" s="243">
        <v>55</v>
      </c>
    </row>
    <row r="8" spans="2:17">
      <c r="B8" s="352"/>
      <c r="C8" s="265">
        <v>6</v>
      </c>
      <c r="D8" s="287" t="str">
        <f t="shared" si="1"/>
        <v>Стефан Арсов (636)</v>
      </c>
      <c r="E8" s="288" t="str">
        <f t="shared" si="2"/>
        <v>Рисови</v>
      </c>
      <c r="F8" s="284">
        <v>6</v>
      </c>
      <c r="G8" s="243">
        <v>3</v>
      </c>
      <c r="H8" s="36">
        <v>659</v>
      </c>
      <c r="I8" s="252" t="str">
        <f>IF(ISERROR(VLOOKUP(H8,Baza!A:C,2,FALSE)&amp;" "&amp;"("&amp;H8&amp;")"),"",(VLOOKUP(H8,Baza!A:C,2,FALSE)&amp;" "&amp;"("&amp;H8&amp;")"))</f>
        <v>Јаков Смолиќ (659)</v>
      </c>
      <c r="J8" s="252" t="str">
        <f>IF(ISERROR(VLOOKUP(H8,Baza!A:C,3,FALSE)),"",(VLOOKUP(H8,Baza!A:C,3,FALSE)))</f>
        <v>Рисови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6</v>
      </c>
      <c r="O8" s="243">
        <v>5</v>
      </c>
    </row>
    <row r="9" spans="2:17">
      <c r="B9" s="352"/>
      <c r="C9" s="265">
        <v>7</v>
      </c>
      <c r="D9" s="287" t="str">
        <f t="shared" si="1"/>
        <v>Марко Цикарски (550)</v>
      </c>
      <c r="E9" s="288" t="str">
        <f t="shared" si="2"/>
        <v>Берово</v>
      </c>
      <c r="F9" s="284">
        <v>2</v>
      </c>
      <c r="G9" s="250">
        <v>4</v>
      </c>
      <c r="H9" s="36">
        <v>596</v>
      </c>
      <c r="I9" s="252" t="str">
        <f>IF(ISERROR(VLOOKUP(H9,Baza!A:C,2,FALSE)&amp;" "&amp;"("&amp;H9&amp;")"),"",(VLOOKUP(H9,Baza!A:C,2,FALSE)&amp;" "&amp;"("&amp;H9&amp;")"))</f>
        <v>Борис Младеновски (596)</v>
      </c>
      <c r="J9" s="252" t="str">
        <f>IF(ISERROR(VLOOKUP(H9,Baza!A:C,3,FALSE)),"",(VLOOKUP(H9,Baza!A:C,3,FALSE)))</f>
        <v>Шампион ФА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</v>
      </c>
      <c r="O9" s="243">
        <v>0</v>
      </c>
      <c r="Q9" s="324"/>
    </row>
    <row r="10" spans="2:17" ht="16.2" thickBot="1">
      <c r="B10" s="353"/>
      <c r="C10" s="266">
        <v>8</v>
      </c>
      <c r="D10" s="289" t="str">
        <f t="shared" si="1"/>
        <v>Максим Кралев (597)</v>
      </c>
      <c r="E10" s="290" t="str">
        <f t="shared" si="2"/>
        <v>Шампион ФА</v>
      </c>
      <c r="F10" s="284">
        <v>11</v>
      </c>
      <c r="G10" s="243">
        <v>8</v>
      </c>
      <c r="H10" s="36">
        <v>597</v>
      </c>
      <c r="I10" s="252" t="str">
        <f>IF(ISERROR(VLOOKUP(H10,Baza!A:C,2,FALSE)&amp;" "&amp;"("&amp;H10&amp;")"),"",(VLOOKUP(H10,Baza!A:C,2,FALSE)&amp;" "&amp;"("&amp;H10&amp;")"))</f>
        <v>Максим Кралев (597)</v>
      </c>
      <c r="J10" s="252" t="str">
        <f>IF(ISERROR(VLOOKUP(H10,Baza!A:C,3,FALSE)),"",(VLOOKUP(H10,Baza!A:C,3,FALSE)))</f>
        <v>Шампион ФА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11</v>
      </c>
      <c r="O10" s="243">
        <v>0</v>
      </c>
      <c r="Q10" s="324"/>
    </row>
    <row r="11" spans="2:17">
      <c r="B11" s="354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52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52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55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1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2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2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53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2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2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5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1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2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2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2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2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5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1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2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2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2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2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5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1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2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2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2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2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5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1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2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2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2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2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5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1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2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2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2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2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5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1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2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2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1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Дарис Мемиќ (533)</v>
      </c>
      <c r="E4" s="32">
        <f>C4+4</f>
        <v>5</v>
      </c>
      <c r="F4" s="33" t="str">
        <f>IF(VLOOKUP(E4,PARTICIPANTS!$C$3:$D$98,2,FALSE)="","",(VLOOKUP(E4,PARTICIPANTS!$C$3:$D$98,2,FALSE)))</f>
        <v>Филип Цековски (566)</v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Петар Поповски       (549)</v>
      </c>
      <c r="E5" s="32">
        <f t="shared" ref="E5:I7" si="0">C5+4</f>
        <v>6</v>
      </c>
      <c r="F5" s="33" t="str">
        <f>IF(VLOOKUP(E5,PARTICIPANTS!$C$3:$D$98,2,FALSE)="","",(VLOOKUP(E5,PARTICIPANTS!$C$3:$D$98,2,FALSE)))</f>
        <v>Стефан Арсов (636)</v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Јаков Смолиќ (659)</v>
      </c>
      <c r="E6" s="32">
        <f t="shared" si="0"/>
        <v>7</v>
      </c>
      <c r="F6" s="33" t="str">
        <f>IF(VLOOKUP(E6,PARTICIPANTS!$C$3:$D$98,2,FALSE)="","",(VLOOKUP(E6,PARTICIPANTS!$C$3:$D$98,2,FALSE)))</f>
        <v>Марко Цикарски (550)</v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Борис Младеновски (596)</v>
      </c>
      <c r="E7" s="32">
        <f t="shared" si="0"/>
        <v>8</v>
      </c>
      <c r="F7" s="33" t="str">
        <f>IF(VLOOKUP(E7,PARTICIPANTS!$C$3:$D$98,2,FALSE)="","",(VLOOKUP(E7,PARTICIPANTS!$C$3:$D$98,2,FALSE)))</f>
        <v>Максим Кралев (597)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Дарис Мемиќ (533)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Петар Поповски       (549)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Јаков Смолиќ (659)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>Борис Младеновски (596)</v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Дарис Мемиќ (533)</v>
      </c>
      <c r="D9" s="185">
        <v>3</v>
      </c>
      <c r="E9" s="181" t="str">
        <f>IF(C6="","",VLOOKUP(D9,$B$3:$E$6,2,FALSE))</f>
        <v>Јаков Смолиќ (659)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Петар Поповски       (549)</v>
      </c>
      <c r="D10" s="185">
        <v>4</v>
      </c>
      <c r="E10" s="181" t="str">
        <f>IF(C5="","",VLOOKUP(D10,$B$3:$E$6,2,FALSE))</f>
        <v>Борис Младеновски (596)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>Дарис Мемиќ (533)</v>
      </c>
      <c r="D13" s="185">
        <v>2</v>
      </c>
      <c r="E13" s="181" t="str">
        <f>IF(C5="","",VLOOKUP(D13,$B$3:$E$6,2,FALSE))</f>
        <v>Петар Поповски       (549)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Јаков Смолиќ (659)</v>
      </c>
      <c r="D14" s="185">
        <v>4</v>
      </c>
      <c r="E14" s="181" t="str">
        <f>IF(C4="","",VLOOKUP(D14,$B$3:$E$6,2,FALSE))</f>
        <v>Борис Младеновски (596)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Дарис Мемиќ (533)</v>
      </c>
      <c r="D17" s="130">
        <v>4</v>
      </c>
      <c r="E17" s="131" t="str">
        <f>IF(C6="","",VLOOKUP(D17,$B$3:$E$6,2,FALSE))</f>
        <v>Борис Младеновски (596)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Јаков Смолиќ (659)</v>
      </c>
      <c r="D18" s="140">
        <v>2</v>
      </c>
      <c r="E18" s="141" t="str">
        <f>IF(C5="","",VLOOKUP(D18,$B$3:$E$6,2,FALSE))</f>
        <v>Петар Поповски       (549)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4" sqref="L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Дарис Мемиќ (533)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Дарис Мемиќ (533)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24</v>
      </c>
      <c r="R3" s="380">
        <f>IF(ISERROR(IF(AND(T9="",T13="",T17=""),"",SUM(AB3:AD3)+(N3-O3)/1000)+(AK3/10000)),"",IF(AND(T9="",T13="",T17=""),"",SUM(AB3:AD3)+(N3-O3)/1000)+(AK3/10000)+(AG3/100000))</f>
        <v>6.0174900000000004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Јаков Смолиќ (659)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75</v>
      </c>
      <c r="AL3" s="376"/>
      <c r="AM3" s="10">
        <f>AH5</f>
        <v>13</v>
      </c>
      <c r="AN3" s="10">
        <f>AI4</f>
        <v>8</v>
      </c>
      <c r="AO3" s="10">
        <f>AJ6</f>
        <v>3</v>
      </c>
      <c r="AP3" s="9">
        <f>SUM(AM3:AO3)</f>
        <v>24</v>
      </c>
    </row>
    <row r="4" spans="2:47" ht="24" customHeight="1">
      <c r="B4" s="101">
        <v>2</v>
      </c>
      <c r="C4" s="377" t="str">
        <f>IF(GROUPS!D5="","",GROUPS!D5)</f>
        <v>Петар Поповски       (549)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5</v>
      </c>
      <c r="O4" s="109">
        <f>IF(AND(T10="",U13="",U18=""),"",SUM(G4,K4,M4))</f>
        <v>6</v>
      </c>
      <c r="P4" s="110">
        <f>IF(AND(T10="",U13="",U18=""),"",AG4)</f>
        <v>81</v>
      </c>
      <c r="Q4" s="111">
        <f>IF(AND(T10="",U13="",U18=""),"",AP4)</f>
        <v>84</v>
      </c>
      <c r="R4" s="380">
        <f>IF(ISERROR(IF(AND(T10="",U13="",U18=""),"",SUM(AB4:AD4)+(N4-O4)/1000)+(AK4/10000)+(AG4/100000)),"",IF(AND(T10="",U13="",U18=""),"",SUM(AB4:AD4)+(N4-O4)/1000)+(AK4/10000)+(AG4/100000))</f>
        <v>3.9995099999999999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403" t="str">
        <f t="shared" si="0"/>
        <v>Петар Поповски       (549)</v>
      </c>
      <c r="Y4" s="404"/>
      <c r="Z4" s="405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81</v>
      </c>
      <c r="AH4" s="10">
        <f>F10+H10+J10+L10+N10+P10+R10</f>
        <v>33</v>
      </c>
      <c r="AI4" s="10">
        <f>G13+I13+K13+M13+O13+Q13+S13</f>
        <v>8</v>
      </c>
      <c r="AJ4" s="10">
        <f>G18+I18+K18+M18+O18+Q18+S18</f>
        <v>40</v>
      </c>
      <c r="AK4" s="375">
        <f t="shared" ref="AK4:AK6" si="2">SUM(AH4:AJ4)-SUM(AM4:AO4)</f>
        <v>-3</v>
      </c>
      <c r="AL4" s="376"/>
      <c r="AM4" s="10">
        <f>AH6</f>
        <v>5</v>
      </c>
      <c r="AN4" s="10">
        <f>AI3</f>
        <v>33</v>
      </c>
      <c r="AO4" s="10">
        <f>AJ5</f>
        <v>46</v>
      </c>
      <c r="AP4" s="9">
        <f t="shared" ref="AP4:AP6" si="3">SUM(AM4:AO4)</f>
        <v>84</v>
      </c>
    </row>
    <row r="5" spans="2:47" ht="24" customHeight="1">
      <c r="B5" s="101">
        <v>3</v>
      </c>
      <c r="C5" s="377" t="str">
        <f>IF(GROUPS!D6="","",GROUPS!D6)</f>
        <v>Јаков Смолиќ (659)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5</v>
      </c>
      <c r="P5" s="110">
        <f>IF(AND(U9="",T14="",T18=""),"",AG5)</f>
        <v>93</v>
      </c>
      <c r="Q5" s="111">
        <f>IF(AND(U9="",T14="",T18=""),"",AP5)</f>
        <v>86</v>
      </c>
      <c r="R5" s="380">
        <f>IF(ISERROR(IF(AND(U9="",T14="",T18=""),"",SUM(AB5:AD5)+(N5-O5)/1000)+(AK5/10000)+(AG5/100000)),"",IF(AND(U9="",T14="",T18=""),"",SUM(AB5:AD5)+(N5-O5)/1000)+(AK5/10000)+(AG5/100000))</f>
        <v>5.0026300000000008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>Борис Младеновски (596)</v>
      </c>
      <c r="Y5" s="404"/>
      <c r="Z5" s="405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93</v>
      </c>
      <c r="AH5" s="10">
        <f>G9+I9+K9+M9+O9+Q9+S9</f>
        <v>13</v>
      </c>
      <c r="AI5" s="10">
        <f>F14+H14+J14+L14+N14+P14+R14</f>
        <v>34</v>
      </c>
      <c r="AJ5" s="10">
        <f>F18+H18+J18+L18+N18+P18+R18</f>
        <v>46</v>
      </c>
      <c r="AK5" s="375">
        <f t="shared" si="2"/>
        <v>7</v>
      </c>
      <c r="AL5" s="376"/>
      <c r="AM5" s="10">
        <f>AH3</f>
        <v>33</v>
      </c>
      <c r="AN5" s="10">
        <f>AI6</f>
        <v>13</v>
      </c>
      <c r="AO5" s="10">
        <f>AJ4</f>
        <v>40</v>
      </c>
      <c r="AP5" s="9">
        <f t="shared" si="3"/>
        <v>86</v>
      </c>
    </row>
    <row r="6" spans="2:47" ht="24" customHeight="1" thickBot="1">
      <c r="B6" s="116">
        <v>4</v>
      </c>
      <c r="C6" s="371" t="str">
        <f>IF(GROUPS!D7="","",GROUPS!D7)</f>
        <v>Борис Младеновски (596)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21</v>
      </c>
      <c r="Q6" s="125">
        <f>IF(AND(U10="",U14="",U17=""),"",AP6)</f>
        <v>100</v>
      </c>
      <c r="R6" s="374">
        <f>IF(ISERROR(IF(AND(U10="",U14="",U17=""),"",SUM(AB6:AD6)+(N6-O6)/1000)+(AK6/10000)+(AG6/100000)),"",IF(AND(U10="",U14="",U17=""),"",SUM(AB6:AD6)+(N6-O6)/1000)+(AK6/10000)+(AG6/100000))</f>
        <v>2.9833100000000004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21</v>
      </c>
      <c r="AH6" s="10">
        <f>G10+I10+K10+M10+O10+Q10+S10</f>
        <v>5</v>
      </c>
      <c r="AI6" s="10">
        <f>G14+I14+K14+M14+O14+Q14+S14</f>
        <v>13</v>
      </c>
      <c r="AJ6" s="10">
        <f>G17+I17+K17+M17+O17+Q17+S17</f>
        <v>3</v>
      </c>
      <c r="AK6" s="375">
        <f t="shared" si="2"/>
        <v>-79</v>
      </c>
      <c r="AL6" s="376"/>
      <c r="AM6" s="10">
        <f>AH4</f>
        <v>33</v>
      </c>
      <c r="AN6" s="10">
        <f>AI5</f>
        <v>34</v>
      </c>
      <c r="AO6" s="10">
        <f>AJ3</f>
        <v>33</v>
      </c>
      <c r="AP6" s="9">
        <f t="shared" si="3"/>
        <v>100</v>
      </c>
    </row>
    <row r="7" spans="2:47" ht="18.600000000000001" thickBot="1">
      <c r="P7" s="127">
        <f>SUM(P3:P6)</f>
        <v>294</v>
      </c>
      <c r="Q7" s="127">
        <f>SUM(Q3:Q6)</f>
        <v>294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Јаков Смолиќ (659)</v>
      </c>
      <c r="F9" s="132">
        <v>11</v>
      </c>
      <c r="G9" s="133">
        <v>5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Петар Поповски       (549)</v>
      </c>
      <c r="D10" s="140">
        <v>4</v>
      </c>
      <c r="E10" s="141" t="str">
        <f>IF(C6="","",VLOOKUP(D10,$B$3:$E$6,2,FALSE))</f>
        <v>Борис Младеновски (596)</v>
      </c>
      <c r="F10" s="142">
        <v>11</v>
      </c>
      <c r="G10" s="143">
        <v>0</v>
      </c>
      <c r="H10" s="144">
        <v>11</v>
      </c>
      <c r="I10" s="143">
        <v>3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>Петар Поповски       (549)</v>
      </c>
      <c r="F13" s="132">
        <v>11</v>
      </c>
      <c r="G13" s="133">
        <v>2</v>
      </c>
      <c r="H13" s="134">
        <v>11</v>
      </c>
      <c r="I13" s="133">
        <v>5</v>
      </c>
      <c r="J13" s="132">
        <v>11</v>
      </c>
      <c r="K13" s="135">
        <v>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Смолиќ (659)</v>
      </c>
      <c r="D14" s="140">
        <v>4</v>
      </c>
      <c r="E14" s="141" t="str">
        <f>IF(C6="","",VLOOKUP(D14,$B$3:$E$6,2,FALSE))</f>
        <v>Борис Младеновски (596)</v>
      </c>
      <c r="F14" s="142">
        <v>12</v>
      </c>
      <c r="G14" s="143">
        <v>10</v>
      </c>
      <c r="H14" s="144">
        <v>11</v>
      </c>
      <c r="I14" s="143">
        <v>1</v>
      </c>
      <c r="J14" s="142">
        <v>11</v>
      </c>
      <c r="K14" s="145">
        <v>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>Борис Младеновски (596)</v>
      </c>
      <c r="F17" s="132">
        <v>11</v>
      </c>
      <c r="G17" s="133">
        <v>0</v>
      </c>
      <c r="H17" s="134">
        <v>11</v>
      </c>
      <c r="I17" s="133">
        <v>2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Смолиќ (659)</v>
      </c>
      <c r="D18" s="140">
        <v>2</v>
      </c>
      <c r="E18" s="141" t="str">
        <f>IF(C4="","",VLOOKUP(D18,$B$3:$E$6,2,FALSE))</f>
        <v>Петар Поповски       (549)</v>
      </c>
      <c r="F18" s="142">
        <v>11</v>
      </c>
      <c r="G18" s="143">
        <v>5</v>
      </c>
      <c r="H18" s="144">
        <v>11</v>
      </c>
      <c r="I18" s="143">
        <v>6</v>
      </c>
      <c r="J18" s="142">
        <v>7</v>
      </c>
      <c r="K18" s="145">
        <v>11</v>
      </c>
      <c r="L18" s="144">
        <v>6</v>
      </c>
      <c r="M18" s="143">
        <v>11</v>
      </c>
      <c r="N18" s="142">
        <v>11</v>
      </c>
      <c r="O18" s="145">
        <v>7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Филип Цековски (566)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Филип Цековски (566)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100</v>
      </c>
      <c r="Q3" s="111">
        <f>IF(AND(T9="",T13="",T17=""),"",AP3)</f>
        <v>32</v>
      </c>
      <c r="R3" s="380">
        <f>IF(ISERROR(IF(AND(T9="",T13="",T17=""),"",SUM(AB3:AD3)+(N3-O3)/1000)+(AK3/10000)),"",IF(AND(T9="",T13="",T17=""),"",SUM(AB3:AD3)+(N3-O3)/1000)+(AK3/10000)+(AG3/100000))</f>
        <v>6.0168000000000008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Марко Цикарски (550)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100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68</v>
      </c>
      <c r="AL3" s="376"/>
      <c r="AM3" s="10">
        <f>AH5</f>
        <v>14</v>
      </c>
      <c r="AN3" s="10">
        <f>AI4</f>
        <v>17</v>
      </c>
      <c r="AO3" s="10">
        <f>AJ6</f>
        <v>1</v>
      </c>
      <c r="AP3" s="9">
        <f>SUM(AM3:AO3)</f>
        <v>32</v>
      </c>
    </row>
    <row r="4" spans="2:47" ht="24" customHeight="1">
      <c r="B4" s="101">
        <v>2</v>
      </c>
      <c r="C4" s="377" t="str">
        <f>IF(GROUPS!F5="","",GROUPS!F5)</f>
        <v>Стефан Арсов (636)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78</v>
      </c>
      <c r="Q4" s="111">
        <f>IF(AND(T10="",U13="",U18=""),"",AP4)</f>
        <v>78</v>
      </c>
      <c r="R4" s="380">
        <f>IF(ISERROR(IF(AND(T10="",U13="",U18=""),"",SUM(AB4:AD4)+(N4-O4)/1000)+(AK4/10000)+(AG4/100000)),"",IF(AND(T10="",U13="",U18=""),"",SUM(AB4:AD4)+(N4-O4)/1000)+(AK4/10000)+(AG4/100000))</f>
        <v>3.99878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Стефан Арсов (636)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78</v>
      </c>
      <c r="AH4" s="10">
        <f>F10+H10+J10+L10+N10+P10+R10</f>
        <v>33</v>
      </c>
      <c r="AI4" s="10">
        <f>G13+I13+K13+M13+O13+Q13+S13</f>
        <v>17</v>
      </c>
      <c r="AJ4" s="10">
        <f>G18+I18+K18+M18+O18+Q18+S18</f>
        <v>28</v>
      </c>
      <c r="AK4" s="375">
        <f t="shared" ref="AK4:AK6" si="2">SUM(AH4:AJ4)-SUM(AM4:AO4)</f>
        <v>0</v>
      </c>
      <c r="AL4" s="376"/>
      <c r="AM4" s="10">
        <f>AH6</f>
        <v>6</v>
      </c>
      <c r="AN4" s="10">
        <f>AI3</f>
        <v>33</v>
      </c>
      <c r="AO4" s="10">
        <f>AJ5</f>
        <v>39</v>
      </c>
      <c r="AP4" s="9">
        <f t="shared" ref="AP4:AP6" si="3">SUM(AM4:AO4)</f>
        <v>78</v>
      </c>
    </row>
    <row r="5" spans="2:47" ht="24" customHeight="1">
      <c r="B5" s="101">
        <v>3</v>
      </c>
      <c r="C5" s="377" t="str">
        <f>IF(GROUPS!F6="","",GROUPS!F6)</f>
        <v>Марко Цикарски (550)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4</v>
      </c>
      <c r="P5" s="110">
        <f>IF(AND(U9="",T14="",T18=""),"",AG5)</f>
        <v>86</v>
      </c>
      <c r="Q5" s="111">
        <f>IF(AND(U9="",T14="",T18=""),"",AP5)</f>
        <v>65</v>
      </c>
      <c r="R5" s="380">
        <f>IF(ISERROR(IF(AND(U9="",T14="",T18=""),"",SUM(AB5:AD5)+(N5-O5)/1000)+(AK5/10000)+(AG5/100000)),"",IF(AND(U9="",T14="",T18=""),"",SUM(AB5:AD5)+(N5-O5)/1000)+(AK5/10000)+(AG5/100000))</f>
        <v>5.0049600000000005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Максим Кралев (597)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86</v>
      </c>
      <c r="AH5" s="10">
        <f>G9+I9+K9+M9+O9+Q9+S9</f>
        <v>14</v>
      </c>
      <c r="AI5" s="10">
        <f>F14+H14+J14+L14+N14+P14+R14</f>
        <v>33</v>
      </c>
      <c r="AJ5" s="10">
        <f>F18+H18+J18+L18+N18+P18+R18</f>
        <v>39</v>
      </c>
      <c r="AK5" s="375">
        <f t="shared" si="2"/>
        <v>21</v>
      </c>
      <c r="AL5" s="376"/>
      <c r="AM5" s="10">
        <f>AH3</f>
        <v>34</v>
      </c>
      <c r="AN5" s="10">
        <f>AI6</f>
        <v>3</v>
      </c>
      <c r="AO5" s="10">
        <f>AJ4</f>
        <v>28</v>
      </c>
      <c r="AP5" s="9">
        <f t="shared" si="3"/>
        <v>65</v>
      </c>
    </row>
    <row r="6" spans="2:47" ht="24" customHeight="1" thickBot="1">
      <c r="B6" s="116">
        <v>4</v>
      </c>
      <c r="C6" s="371" t="str">
        <f>IF(GROUPS!F7="","",GROUPS!F7)</f>
        <v>Максим Кралев (597)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10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2.9822000000000002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10</v>
      </c>
      <c r="AH6" s="10">
        <f>G10+I10+K10+M10+O10+Q10+S10</f>
        <v>6</v>
      </c>
      <c r="AI6" s="10">
        <f>G14+I14+K14+M14+O14+Q14+S14</f>
        <v>3</v>
      </c>
      <c r="AJ6" s="10">
        <f>G17+I17+K17+M17+O17+Q17+S17</f>
        <v>1</v>
      </c>
      <c r="AK6" s="375">
        <f t="shared" si="2"/>
        <v>-89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274</v>
      </c>
      <c r="Q7" s="127">
        <f>SUM(Q3:Q6)</f>
        <v>274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Филип Цековски (566)</v>
      </c>
      <c r="D9" s="130">
        <v>3</v>
      </c>
      <c r="E9" s="131" t="str">
        <f>IF(C5="","",VLOOKUP(D9,$B$3:$E$6,2,FALSE))</f>
        <v>Марко Цикарски (550)</v>
      </c>
      <c r="F9" s="132">
        <v>11</v>
      </c>
      <c r="G9" s="133">
        <v>3</v>
      </c>
      <c r="H9" s="134">
        <v>11</v>
      </c>
      <c r="I9" s="133">
        <v>1</v>
      </c>
      <c r="J9" s="132">
        <v>12</v>
      </c>
      <c r="K9" s="135">
        <v>10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Стефан Арсов (636)</v>
      </c>
      <c r="D10" s="140">
        <v>4</v>
      </c>
      <c r="E10" s="141" t="str">
        <f>IF(C6="","",VLOOKUP(D10,$B$3:$E$6,2,FALSE))</f>
        <v>Максим Кралев (597)</v>
      </c>
      <c r="F10" s="142">
        <v>11</v>
      </c>
      <c r="G10" s="143">
        <v>2</v>
      </c>
      <c r="H10" s="144">
        <v>11</v>
      </c>
      <c r="I10" s="143">
        <v>4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Филип Цековски (566)</v>
      </c>
      <c r="D13" s="130">
        <v>2</v>
      </c>
      <c r="E13" s="131" t="str">
        <f>IF(C4="","",VLOOKUP(D13,$B$3:$E$6,2,FALSE))</f>
        <v>Стефан Арсов (636)</v>
      </c>
      <c r="F13" s="132">
        <v>11</v>
      </c>
      <c r="G13" s="133">
        <v>8</v>
      </c>
      <c r="H13" s="134">
        <v>11</v>
      </c>
      <c r="I13" s="133">
        <v>2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Цикарски (550)</v>
      </c>
      <c r="D14" s="140">
        <v>4</v>
      </c>
      <c r="E14" s="141" t="str">
        <f>IF(C6="","",VLOOKUP(D14,$B$3:$E$6,2,FALSE))</f>
        <v>Максим Кралев (597)</v>
      </c>
      <c r="F14" s="142">
        <v>11</v>
      </c>
      <c r="G14" s="143">
        <v>1</v>
      </c>
      <c r="H14" s="144">
        <v>11</v>
      </c>
      <c r="I14" s="143">
        <v>1</v>
      </c>
      <c r="J14" s="142">
        <v>11</v>
      </c>
      <c r="K14" s="145">
        <v>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Филип Цековски (566)</v>
      </c>
      <c r="D17" s="130">
        <v>4</v>
      </c>
      <c r="E17" s="131" t="str">
        <f>IF(C6="","",VLOOKUP(D17,$B$3:$E$6,2,FALSE))</f>
        <v>Максим Кралев (597)</v>
      </c>
      <c r="F17" s="132">
        <v>11</v>
      </c>
      <c r="G17" s="133">
        <v>1</v>
      </c>
      <c r="H17" s="134">
        <v>11</v>
      </c>
      <c r="I17" s="133">
        <v>0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Цикарски (550)</v>
      </c>
      <c r="D18" s="140">
        <v>2</v>
      </c>
      <c r="E18" s="141" t="str">
        <f>IF(C4="","",VLOOKUP(D18,$B$3:$E$6,2,FALSE))</f>
        <v>Стефан Арсов (636)</v>
      </c>
      <c r="F18" s="142">
        <v>5</v>
      </c>
      <c r="G18" s="143">
        <v>11</v>
      </c>
      <c r="H18" s="144">
        <v>11</v>
      </c>
      <c r="I18" s="143">
        <v>2</v>
      </c>
      <c r="J18" s="142">
        <v>11</v>
      </c>
      <c r="K18" s="145">
        <v>5</v>
      </c>
      <c r="L18" s="144">
        <v>12</v>
      </c>
      <c r="M18" s="143">
        <v>10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IF(GROUPS!H5="","",GROUPS!H5)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IF(GROUPS!H6="","",GROUPS!H6)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IF(GROUPS!H7="","",GROUPS!H7)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E7" zoomScale="70" zoomScaleNormal="70" workbookViewId="0">
      <selection activeCell="AF26" sqref="AF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Дарис Мемиќ (533)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Јаков Смолиќ (659)</v>
      </c>
    </row>
    <row r="5" spans="2:42" ht="15.6">
      <c r="B5" s="218" t="s">
        <v>27</v>
      </c>
      <c r="C5" s="210">
        <v>3</v>
      </c>
      <c r="D5" s="211" t="str">
        <f>IF(' II'!$X$2="","",' II'!$X$2)</f>
        <v>Филип Цековски (566)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Марко Цикарски (550)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>Дарис Мемиќ (533)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Дарис Мемиќ (533)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Марко Цикарски (550)</v>
      </c>
      <c r="R14" s="75">
        <v>0</v>
      </c>
      <c r="S14" s="75">
        <v>3</v>
      </c>
      <c r="T14" s="75">
        <v>3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Дарис Мемиќ (533)</v>
      </c>
    </row>
    <row r="16" spans="2:42" ht="15.6">
      <c r="C16" s="35"/>
      <c r="D16" s="2"/>
      <c r="P16" s="76"/>
      <c r="Y16" s="80"/>
      <c r="AM16" s="436" t="str">
        <f>IF(AJ25="","",IF(AJ25&lt;AJ26,AB25,AB26))</f>
        <v>Филип Цековски (566)</v>
      </c>
      <c r="AN16" s="436"/>
      <c r="AO16" s="437" t="str">
        <f>IF(AJ25=AJ26,"",IF(AJ34=AJ35,AB34,IF(AJ34&gt;AJ35,AB34,AB35)))</f>
        <v>Марко Цикарски (550)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Марко Цикарски (550)</v>
      </c>
      <c r="H19" s="75">
        <v>11</v>
      </c>
      <c r="I19" s="75"/>
      <c r="J19" s="75"/>
      <c r="K19" s="75"/>
      <c r="L19" s="75"/>
      <c r="M19" s="75"/>
      <c r="N19" s="75"/>
      <c r="O19" s="17">
        <f>IF(H19="","",SUMPRODUCT(--(H19:N19&gt;H20:N20)))</f>
        <v>1</v>
      </c>
      <c r="Y19" s="80"/>
      <c r="AO19" s="438" t="str">
        <f>IF(AJ25=AJ26,"",IF(OR(AJ34&gt;AJ35,AJ34&lt;AJ35),"",AB35))</f>
        <v>Јаков Смолиќ (659)</v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>
        <v>0</v>
      </c>
      <c r="I20" s="75"/>
      <c r="J20" s="75"/>
      <c r="K20" s="75"/>
      <c r="L20" s="75"/>
      <c r="M20" s="75"/>
      <c r="N20" s="75"/>
      <c r="O20" s="17">
        <f>IF(H19="","",SUMPRODUCT(--(H19:N19&lt;H20:N20)))</f>
        <v>0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Дарис Мемиќ (533)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Филип Цековски (566)</v>
      </c>
      <c r="AC26" s="75">
        <v>7</v>
      </c>
      <c r="AD26" s="75">
        <v>6</v>
      </c>
      <c r="AE26" s="75">
        <v>5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8" t="str">
        <f>IF(AJ25="","",IF(AJ25&gt;AJ26,AB25,AB26))</f>
        <v>Дарис Мемиќ (533)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Филип Цековски (566)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Марко Цикарски (550)</v>
      </c>
      <c r="AO30" s="430"/>
      <c r="AP30" s="430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>
        <v>0</v>
      </c>
      <c r="I31" s="75"/>
      <c r="J31" s="75"/>
      <c r="K31" s="75"/>
      <c r="L31" s="75"/>
      <c r="M31" s="75"/>
      <c r="N31" s="75"/>
      <c r="O31" s="17">
        <f>IF(H31="","",SUMPRODUCT(--(H31:N31&gt;H32:N32)))</f>
        <v>0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Јаков Смолиќ (659)</v>
      </c>
      <c r="AO31" s="430"/>
      <c r="AP31" s="430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Јаков Смолиќ (659)</v>
      </c>
      <c r="H32" s="75">
        <v>11</v>
      </c>
      <c r="I32" s="75"/>
      <c r="J32" s="75"/>
      <c r="K32" s="75"/>
      <c r="L32" s="75"/>
      <c r="M32" s="75"/>
      <c r="N32" s="75"/>
      <c r="O32" s="17">
        <f>IF(H31="","",SUMPRODUCT(--(H31:N31&lt;H32:N32)))</f>
        <v>1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Марко Цикарски (550)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>Јаков Смолиќ (659)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Јаков Смолиќ (659)</v>
      </c>
      <c r="R37" s="75">
        <v>4</v>
      </c>
      <c r="S37" s="75">
        <v>6</v>
      </c>
      <c r="T37" s="75">
        <v>4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Филип Цековски (566)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E44">
        <v>6</v>
      </c>
      <c r="F44" s="254">
        <v>3</v>
      </c>
      <c r="G44" s="96" t="str">
        <f>IF(F44="","",VLOOKUP(F44,$C$3:$D$8,2,FALSE))</f>
        <v>Филип Цековски (566)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3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Дарис Мемиќ (533)</v>
      </c>
    </row>
    <row r="4" spans="2:48" ht="16.2" thickBot="1">
      <c r="B4" s="48" t="s">
        <v>55</v>
      </c>
      <c r="C4" s="48">
        <v>2</v>
      </c>
      <c r="D4" s="24" t="str">
        <f>IF(' I'!$X$3="","",' I'!$X$3)</f>
        <v>Јаков Смолиќ (659)</v>
      </c>
    </row>
    <row r="5" spans="2:48" ht="15.6">
      <c r="B5" s="48" t="s">
        <v>27</v>
      </c>
      <c r="C5" s="48">
        <v>3</v>
      </c>
      <c r="D5" s="27" t="str">
        <f>IF(' II'!$X$2="","",' II'!$X$2)</f>
        <v>Филип Цековски (566)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Марко Цикарски (550)</v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>Дарис Мемиќ (533)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6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6" t="str">
        <f>IF(AK25="","",IF(AK25&lt;AK26,AC25,AC26))</f>
        <v/>
      </c>
      <c r="AO16" s="436"/>
      <c r="AP16" s="437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6"/>
      <c r="AO17" s="436"/>
      <c r="AP17" s="437"/>
    </row>
    <row r="18" spans="2:43" ht="15.6">
      <c r="B18" s="35"/>
      <c r="C18" s="35"/>
      <c r="D18" s="2"/>
      <c r="Q18" s="76"/>
      <c r="Z18" s="80"/>
      <c r="AK18" s="8"/>
      <c r="AN18" s="436"/>
      <c r="AP18" s="437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8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9" t="s">
        <v>58</v>
      </c>
      <c r="AP20" s="438"/>
    </row>
    <row r="21" spans="2:43" ht="16.350000000000001" customHeight="1" thickBot="1">
      <c r="C21" s="448" t="s">
        <v>598</v>
      </c>
      <c r="D21" s="448"/>
      <c r="Z21" s="80"/>
      <c r="AN21" s="442" t="s">
        <v>59</v>
      </c>
      <c r="AO21" s="440"/>
      <c r="AP21" s="438"/>
    </row>
    <row r="22" spans="2:43" ht="15.6" customHeight="1">
      <c r="C22" s="448"/>
      <c r="D22" s="448"/>
      <c r="Z22" s="80"/>
      <c r="AN22" s="443"/>
      <c r="AO22" s="440"/>
      <c r="AP22" s="445" t="s">
        <v>60</v>
      </c>
    </row>
    <row r="23" spans="2:43" ht="16.350000000000001" customHeight="1" thickBot="1">
      <c r="C23" s="448"/>
      <c r="D23" s="448"/>
      <c r="Z23" s="80"/>
      <c r="AN23" s="444"/>
      <c r="AO23" s="441"/>
      <c r="AP23" s="44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5" t="s">
        <v>81</v>
      </c>
      <c r="AN27" s="426"/>
      <c r="AO27" s="426"/>
      <c r="AP27" s="426"/>
      <c r="AQ27" s="427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28" t="str">
        <f>IF(AK25="","",IF(AK25&gt;AK26,AC25,AC26))</f>
        <v/>
      </c>
      <c r="AP28" s="428"/>
      <c r="AQ28" s="428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9" t="str">
        <f>IF(AK25="","",IF(AK25&lt;AK26,AC25,AC26))</f>
        <v/>
      </c>
      <c r="AP29" s="429"/>
      <c r="AQ29" s="429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0" t="str">
        <f>IF(AK25=AK26,"",IF(AK34=AK35,AC34,IF(AK34&gt;AK35,AC34,AC35)))</f>
        <v/>
      </c>
      <c r="AP30" s="430"/>
      <c r="AQ30" s="430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0" t="str">
        <f>IF(AK25=AK26,"",IF(AK34=AK35,AC35,IF(AK34&lt;AK35,AC34,AC35)))</f>
        <v/>
      </c>
      <c r="AP31" s="430"/>
      <c r="AQ31" s="430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1" t="str">
        <f>IF(P7="","",IF(P7&lt;P8,H7,H8))</f>
        <v/>
      </c>
      <c r="AP32" s="431"/>
      <c r="AQ32" s="431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1" t="str">
        <f>IF(P19="","",IF(P19&lt;P20,H19,H20))</f>
        <v/>
      </c>
      <c r="AP33" s="431"/>
      <c r="AQ33" s="431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1" t="str">
        <f>IF(P31="","",IF(P31&lt;P32,H31,H32))</f>
        <v/>
      </c>
      <c r="AP34" s="431"/>
      <c r="AQ34" s="431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1" t="str">
        <f>IF(P43="","",IF(P43&lt;P44,H43,H44))</f>
        <v/>
      </c>
      <c r="AP35" s="431"/>
      <c r="AQ35" s="431"/>
    </row>
    <row r="36" spans="3:43">
      <c r="Q36" s="76"/>
      <c r="Z36" s="81"/>
      <c r="AM36" s="163"/>
      <c r="AN36" s="4"/>
      <c r="AO36" s="424"/>
      <c r="AP36" s="424"/>
      <c r="AQ36" s="424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4"/>
      <c r="AP37" s="424"/>
      <c r="AQ37" s="424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4"/>
      <c r="AP38" s="424"/>
      <c r="AQ38" s="424"/>
    </row>
    <row r="39" spans="3:43">
      <c r="Q39" s="76"/>
      <c r="AM39" s="163"/>
      <c r="AN39" s="4"/>
      <c r="AO39" s="424"/>
      <c r="AP39" s="424"/>
      <c r="AQ39" s="424"/>
    </row>
    <row r="40" spans="3:43">
      <c r="Q40" s="76"/>
      <c r="AM40" s="163"/>
      <c r="AN40" s="4"/>
      <c r="AO40" s="424"/>
      <c r="AP40" s="424"/>
      <c r="AQ40" s="424"/>
    </row>
    <row r="41" spans="3:43">
      <c r="P41" s="8"/>
      <c r="Q41" s="76"/>
      <c r="AM41" s="163"/>
      <c r="AN41" s="4"/>
      <c r="AO41" s="424"/>
      <c r="AP41" s="424"/>
      <c r="AQ41" s="424"/>
    </row>
    <row r="42" spans="3:43">
      <c r="P42" s="8"/>
      <c r="Q42" s="76"/>
      <c r="AM42" s="163"/>
      <c r="AN42" s="4"/>
      <c r="AO42" s="424"/>
      <c r="AP42" s="424"/>
      <c r="AQ42" s="424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4"/>
      <c r="AP43" s="424"/>
      <c r="AQ43" s="424"/>
    </row>
    <row r="44" spans="3:43">
      <c r="F44">
        <v>8</v>
      </c>
      <c r="G44" s="314">
        <v>3</v>
      </c>
      <c r="H44" s="151" t="str">
        <f>IF(G44="","",VLOOKUP(G44,$C$3:$D$10,2,FALSE))</f>
        <v>Филип Цековски (566)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4"/>
      <c r="AP50" s="424"/>
      <c r="AQ50" s="424"/>
    </row>
    <row r="51" spans="37:43">
      <c r="AN51" s="4"/>
      <c r="AO51" s="424"/>
      <c r="AP51" s="424"/>
      <c r="AQ51" s="424"/>
    </row>
    <row r="52" spans="37:43">
      <c r="AN52" s="4"/>
      <c r="AO52" s="424"/>
      <c r="AP52" s="424"/>
      <c r="AQ52" s="424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Дарис Мемиќ (533)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Јаков Смолиќ (659)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Филип Цековски (566)</v>
      </c>
      <c r="F5" s="155">
        <v>1</v>
      </c>
      <c r="G5" s="156" t="str">
        <f>IF(F5="","",VLOOKUP(F5,$C$3:$D$18,2,FALSE))</f>
        <v>Дарис Мемиќ (533)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Марко Цикарски (550)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>Дарис Мемиќ (533)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6"/>
      <c r="AY18" s="43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2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Филип Цековски (566)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Дарис Мемиќ (533)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Јаков Смолиќ (659)</v>
      </c>
      <c r="E4">
        <v>1</v>
      </c>
      <c r="F4" s="152">
        <v>1</v>
      </c>
      <c r="G4" s="151" t="str">
        <f>IF(F4="","",VLOOKUP(F4,$C$3:$D$18,2,FALSE))</f>
        <v>Дарис Мемиќ (533)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Филип Цековски (566)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Марко Цикарски (550)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Јаков Смолиќ (659)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Дарис Мемиќ (533)</v>
      </c>
      <c r="E3" s="58" t="s">
        <v>530</v>
      </c>
      <c r="F3">
        <v>1</v>
      </c>
      <c r="G3" s="47">
        <v>1</v>
      </c>
      <c r="H3" s="70" t="str">
        <f>IF(G3="","",VLOOKUP(G3,$C$3:$F$26,2,FALSE))</f>
        <v>Дарис Мемиќ (533)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Јаков Смолиќ (659)</v>
      </c>
      <c r="G4" s="35"/>
      <c r="Q4" s="62"/>
      <c r="R4" s="74" t="str">
        <f>H3</f>
        <v>Дарис Мемиќ (533)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Цековски (566)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Филип Цековски (566)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Филип Цековски (566)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Дарис Мемиќ (533)</v>
      </c>
      <c r="E3" s="316" t="s">
        <v>524</v>
      </c>
      <c r="F3">
        <v>1</v>
      </c>
      <c r="G3" s="47">
        <v>1</v>
      </c>
      <c r="H3" s="70" t="str">
        <f>IF(G3="","",VLOOKUP(G3,$C$3:$E$26,2,FALSE))</f>
        <v>Дарис Мемиќ (533)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Јаков Смолиќ (659)</v>
      </c>
      <c r="G4" s="35"/>
      <c r="Q4" s="62"/>
      <c r="R4" s="74" t="str">
        <f>H3</f>
        <v>Дарис Мемиќ (533)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Филип Цековски (566)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Филип Цековски (566)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Филип Цековски (566)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3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Дарис Мемиќ (533)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Јаков Смолиќ (659)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Филип Цековски (566)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6" t="str">
        <f>IF(BE33=BE34,"",IF(BE33="","",IF(BE33&lt;BE34,AW33,AW34)))</f>
        <v/>
      </c>
      <c r="BH16" s="436"/>
      <c r="BI16" s="43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6"/>
      <c r="BH17" s="436"/>
      <c r="BI17" s="43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6"/>
      <c r="BI18" s="43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9" t="s">
        <v>58</v>
      </c>
      <c r="BI20" s="43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0"/>
      <c r="BI21" s="43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5" t="s">
        <v>59</v>
      </c>
      <c r="BH22" s="440"/>
      <c r="BI22" s="44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6"/>
      <c r="BH23" s="441"/>
      <c r="BI23" s="44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3" t="s">
        <v>846</v>
      </c>
      <c r="C39" s="463"/>
      <c r="D39" s="463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3"/>
      <c r="C40" s="463"/>
      <c r="D40" s="463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2" t="str">
        <f>IF(BE33="","",IF(BE33&gt;BE34,AW33,AW34))</f>
        <v/>
      </c>
    </row>
    <row r="41" spans="2:61">
      <c r="B41" s="463"/>
      <c r="C41" s="463"/>
      <c r="D41" s="463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2"/>
    </row>
    <row r="42" spans="2:61">
      <c r="B42" s="463"/>
      <c r="C42" s="463"/>
      <c r="D42" s="463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7" t="str">
        <f>IF(BE33=BE34,"",IF(BE33="","",IF(BE33&lt;BE34,AW33,AW34)))</f>
        <v/>
      </c>
      <c r="BH42" s="462"/>
      <c r="BI42" s="462" t="str">
        <f>IF(BE33=BE34,"",IF(BE41=BE42,AW41,IF(BE41&gt;BE42,AW41,AW42)))</f>
        <v/>
      </c>
    </row>
    <row r="43" spans="2:61">
      <c r="B43" s="463"/>
      <c r="C43" s="463"/>
      <c r="D43" s="463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7"/>
      <c r="BI43" s="462"/>
    </row>
    <row r="44" spans="2:61">
      <c r="B44" s="463"/>
      <c r="C44" s="463"/>
      <c r="D44" s="463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7"/>
      <c r="BI44" s="462"/>
    </row>
    <row r="45" spans="2:61" ht="16.350000000000001" customHeight="1" thickBot="1">
      <c r="B45" s="463"/>
      <c r="C45" s="463"/>
      <c r="D45" s="463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8" t="str">
        <f>IF(BE33=BE34,"",IF(OR(BE41&gt;BE42,BE41&lt;BE42),"",AW42))</f>
        <v/>
      </c>
    </row>
    <row r="46" spans="2:61" ht="16.350000000000001" customHeight="1" thickBot="1">
      <c r="B46" s="463"/>
      <c r="C46" s="463"/>
      <c r="D46" s="463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9" t="s">
        <v>58</v>
      </c>
      <c r="BI46" s="438"/>
    </row>
    <row r="47" spans="2:61" ht="16.350000000000001" customHeight="1" thickBot="1">
      <c r="B47" s="463"/>
      <c r="C47" s="463"/>
      <c r="D47" s="463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0"/>
      <c r="BI47" s="464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5" t="s">
        <v>59</v>
      </c>
      <c r="BH48" s="440"/>
      <c r="BI48" s="44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6"/>
      <c r="BH49" s="441"/>
      <c r="BI49" s="44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5" t="s">
        <v>81</v>
      </c>
      <c r="BG51" s="426"/>
      <c r="BH51" s="426"/>
      <c r="BI51" s="426"/>
      <c r="BJ51" s="427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8" t="str">
        <f>IF(BE33="","",IF(BE33&gt;BE34,AW33,AW34))</f>
        <v/>
      </c>
      <c r="BI52" s="468"/>
      <c r="BJ52" s="468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29" t="str">
        <f>IF(BE33=BE34,"",IF(BE33="","",IF(BE33&lt;BE34,AW33,AW34)))</f>
        <v/>
      </c>
      <c r="BI53" s="429"/>
      <c r="BJ53" s="429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0" t="str">
        <f>IF(BE33=BE34,"",IF(BE41=BE42,AW41,IF(BE41&gt;BE42,AW41,AW42)))</f>
        <v/>
      </c>
      <c r="BI54" s="430"/>
      <c r="BJ54" s="430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0" t="str">
        <f>IF(BE33=BE34,"",IF(BE41=BE42,AW42,IF(BE42&lt;BE41,AW42,AW41)))</f>
        <v/>
      </c>
      <c r="BI55" s="430"/>
      <c r="BJ55" s="430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1" t="str">
        <f>IF(AJ9="","",IF(AJ9&lt;AJ10,AB9,AB10))</f>
        <v/>
      </c>
      <c r="BI56" s="431"/>
      <c r="BJ56" s="431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1" t="str">
        <f>IF(AJ25="","",IF(AJ25&lt;AJ26,AB25,AB26))</f>
        <v/>
      </c>
      <c r="BI57" s="431"/>
      <c r="BJ57" s="431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1" t="str">
        <f>IF(AJ41="","",IF(AJ41&lt;AJ42,AB41,AB42))</f>
        <v/>
      </c>
      <c r="BI58" s="431"/>
      <c r="BJ58" s="431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1" t="str">
        <f>IF(AJ57="","",IF(AJ57&lt;AJ58,AB57,AB58))</f>
        <v/>
      </c>
      <c r="BI59" s="431"/>
      <c r="BJ59" s="431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58" t="str">
        <f>IF(Z5="","",IF(Z5&lt;Z6,R5,R6))</f>
        <v/>
      </c>
      <c r="BI60" s="458"/>
      <c r="BJ60" s="458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58" t="str">
        <f>IF(Z13="","",IF(Z13&lt;Z14,R13,R14))</f>
        <v/>
      </c>
      <c r="BI61" s="458"/>
      <c r="BJ61" s="458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58" t="str">
        <f>IF(Z21="","",IF(Z21&lt;Z22,R21,R22))</f>
        <v/>
      </c>
      <c r="BI62" s="458"/>
      <c r="BJ62" s="458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58" t="str">
        <f>IF(Z29="","",IF(Z29&lt;Z30,R29,R30))</f>
        <v/>
      </c>
      <c r="BI63" s="458"/>
      <c r="BJ63" s="458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58" t="str">
        <f>IF(Z37="","",IF(Z37&lt;Z38,R37,R38))</f>
        <v/>
      </c>
      <c r="BI64" s="458"/>
      <c r="BJ64" s="458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58" t="str">
        <f>IF(Z45="","",IF(Z45&lt;Z46,R45,R46))</f>
        <v/>
      </c>
      <c r="BI65" s="458"/>
      <c r="BJ65" s="458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58" t="str">
        <f>IF(Z53="","",IF(Z53&lt;Z54,R53,R54))</f>
        <v/>
      </c>
      <c r="BI66" s="458"/>
      <c r="BJ66" s="458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58" t="str">
        <f>IF(Z61="","",IF(Z61&lt;Z62,R61,R62))</f>
        <v/>
      </c>
      <c r="BI67" s="458"/>
      <c r="BJ67" s="458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Дарис Мемиќ (533)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Јаков Смолиќ (659)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Филип Цековски (566)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2024-04-20T14:37:20Z</dcterms:modified>
</cp:coreProperties>
</file>