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DB1D4E37-4B57-4E13-AFFC-D109C63F033D}" xr6:coauthVersionLast="47" xr6:coauthVersionMax="47" xr10:uidLastSave="{00000000-0000-0000-0000-000000000000}"/>
  <bookViews>
    <workbookView xWindow="-98" yWindow="-98" windowWidth="21795" windowHeight="12975" tabRatio="926" activeTab="25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14" i="19" l="1"/>
  <c r="K23" i="19"/>
  <c r="K3" i="19"/>
  <c r="K25" i="19"/>
  <c r="K13" i="19"/>
  <c r="K12" i="19"/>
  <c r="K26" i="19"/>
  <c r="K27" i="19"/>
  <c r="K8" i="19"/>
  <c r="K21" i="19"/>
  <c r="K15" i="19"/>
  <c r="K18" i="19"/>
  <c r="K9" i="19"/>
  <c r="K10" i="19"/>
  <c r="K28" i="19"/>
  <c r="K17" i="19"/>
  <c r="K7" i="19"/>
  <c r="K29" i="19"/>
  <c r="K20" i="19"/>
  <c r="K16" i="19"/>
  <c r="K24" i="19"/>
  <c r="K11" i="19"/>
  <c r="K19" i="19"/>
  <c r="K30" i="19"/>
  <c r="K5" i="19"/>
  <c r="K6" i="19"/>
  <c r="K31" i="19"/>
  <c r="K32" i="19"/>
  <c r="K4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22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5" i="49" l="1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3" i="19"/>
  <c r="J25" i="19"/>
  <c r="J13" i="19"/>
  <c r="J26" i="19"/>
  <c r="J27" i="19"/>
  <c r="J9" i="19"/>
  <c r="J28" i="19"/>
  <c r="J17" i="19"/>
  <c r="J7" i="19"/>
  <c r="J29" i="19"/>
  <c r="J24" i="19"/>
  <c r="J11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25" i="19"/>
  <c r="I26" i="19"/>
  <c r="I27" i="19"/>
  <c r="D10" i="19"/>
  <c r="I28" i="19"/>
  <c r="I29" i="19"/>
  <c r="I24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22" i="19"/>
  <c r="D45" i="36" l="1"/>
  <c r="D46" i="36"/>
  <c r="D38" i="36"/>
  <c r="D37" i="36"/>
  <c r="D4" i="1"/>
  <c r="C3" i="37" s="1"/>
  <c r="M13" i="19"/>
  <c r="M12" i="19"/>
  <c r="M26" i="19"/>
  <c r="M27" i="19"/>
  <c r="M8" i="19"/>
  <c r="M21" i="19"/>
  <c r="M15" i="19"/>
  <c r="M18" i="19"/>
  <c r="M9" i="19"/>
  <c r="M10" i="19"/>
  <c r="M28" i="19"/>
  <c r="M17" i="19"/>
  <c r="M7" i="19"/>
  <c r="M29" i="19"/>
  <c r="M20" i="19"/>
  <c r="M16" i="19"/>
  <c r="M24" i="19"/>
  <c r="M11" i="19"/>
  <c r="M19" i="19"/>
  <c r="M30" i="19"/>
  <c r="M5" i="19"/>
  <c r="M6" i="19"/>
  <c r="M31" i="19"/>
  <c r="M32" i="19"/>
  <c r="M4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4" i="19"/>
  <c r="M23" i="19"/>
  <c r="M3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2" i="36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3" i="49"/>
  <c r="G7" i="49" s="1"/>
  <c r="H3" i="48"/>
  <c r="R4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5" i="49"/>
  <c r="G44" i="49" s="1"/>
  <c r="D13" i="36"/>
  <c r="D6" i="49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6" i="36"/>
  <c r="D8" i="49"/>
  <c r="D9" i="36"/>
  <c r="D9" i="49"/>
  <c r="D15" i="36"/>
  <c r="D7" i="49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X3" i="39"/>
  <c r="X5" i="39"/>
  <c r="X4" i="39"/>
  <c r="X2" i="41"/>
  <c r="X3" i="41"/>
  <c r="X4" i="41"/>
  <c r="X5" i="41"/>
  <c r="X3" i="10"/>
  <c r="X2" i="10"/>
  <c r="X4" i="10"/>
  <c r="X5" i="10"/>
  <c r="X2" i="38"/>
  <c r="X4" i="38"/>
  <c r="X5" i="38"/>
  <c r="X3" i="38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23" i="21"/>
  <c r="D23" i="36"/>
  <c r="D20" i="21"/>
  <c r="D20" i="36"/>
  <c r="D27" i="36"/>
  <c r="D27" i="21"/>
  <c r="D26" i="36"/>
  <c r="D26" i="21"/>
  <c r="D26" i="22"/>
  <c r="D24" i="36"/>
  <c r="D24" i="21"/>
  <c r="D24" i="22"/>
  <c r="D28" i="36"/>
  <c r="D28" i="21"/>
  <c r="D19" i="21"/>
  <c r="D19" i="36"/>
  <c r="D25" i="21"/>
  <c r="D25" i="36"/>
  <c r="D25" i="22"/>
  <c r="D17" i="36"/>
  <c r="D22" i="36"/>
  <c r="D22" i="21"/>
  <c r="D21" i="21"/>
  <c r="D21" i="36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13" i="26"/>
  <c r="D13" i="25"/>
  <c r="G34" i="25" s="1"/>
  <c r="Q32" i="25" s="1"/>
  <c r="AA37" i="25" s="1"/>
  <c r="AL26" i="25" s="1"/>
  <c r="AX28" i="25" s="1"/>
  <c r="D14" i="26"/>
  <c r="D14" i="25"/>
  <c r="G35" i="25" s="1"/>
  <c r="AX41" i="25" s="1"/>
  <c r="D17" i="25"/>
  <c r="G46" i="25" s="1"/>
  <c r="Q44" i="25" s="1"/>
  <c r="AX35" i="25" s="1"/>
  <c r="D18" i="25"/>
  <c r="G47" i="25" s="1"/>
  <c r="AX43" i="25" s="1"/>
  <c r="D15" i="25"/>
  <c r="G40" i="25" s="1"/>
  <c r="Q43" i="25" s="1"/>
  <c r="AA38" i="25" s="1"/>
  <c r="AL35" i="25" s="1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8" i="21"/>
  <c r="H56" i="21" s="1"/>
  <c r="R54" i="21" s="1"/>
  <c r="BH66" i="21" s="1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R34" i="22" s="1"/>
  <c r="AB32" i="22" s="1"/>
  <c r="AL37" i="22" s="1"/>
  <c r="AW35" i="22" s="1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H6" i="22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H17" i="22"/>
  <c r="D12" i="26"/>
  <c r="G10" i="26" s="1"/>
  <c r="Q8" i="26" s="1"/>
  <c r="H18" i="22"/>
  <c r="D12" i="25"/>
  <c r="G29" i="25" s="1"/>
  <c r="AX40" i="25" s="1"/>
  <c r="BJ19" i="22"/>
  <c r="H9" i="22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<sst xmlns="http://schemas.openxmlformats.org/spreadsheetml/2006/main" count="2602" uniqueCount="869">
  <si>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</si>
  <si>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</si>
  <si>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</si>
  <si>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</si>
  <si>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</si>
  <si>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</si>
  <si>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</si>
  <si>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</si>
  <si>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</si>
  <si>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</si>
  <si>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</si>
  <si>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</si>
  <si>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</si>
  <si>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</si>
  <si>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</si>
  <si>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</si>
  <si>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</si>
  <si>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</si>
  <si>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</si>
  <si>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</si>
  <si>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</si>
  <si>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</si>
  <si>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</si>
  <si>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</si>
  <si>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</si>
  <si>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</si>
  <si>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</si>
  <si>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</si>
  <si>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</si>
  <si>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</si>
  <si>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</si>
  <si>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</si>
  <si>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</si>
  <si>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</si>
  <si>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</si>
  <si>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</si>
  <si>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</si>
  <si>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</si>
  <si>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</si>
  <si>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</si>
  <si>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</si>
  <si>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</si>
  <si>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</si>
  <si>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</si>
  <si>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</si>
  <si>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</si>
  <si>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</si>
  <si>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</si>
  <si>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</si>
  <si>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</si>
  <si>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</si>
  <si>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</si>
  <si>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</si>
  <si>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</si>
  <si>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</si>
  <si>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</si>
  <si>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</si>
  <si>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</si>
  <si>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</si>
  <si>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</si>
  <si>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</si>
  <si>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</si>
  <si>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</si>
  <si>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</si>
  <si>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</si>
  <si>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</si>
  <si>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</si>
  <si>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</si>
  <si>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</si>
  <si>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</si>
  <si>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</si>
  <si>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</si>
  <si>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</si>
  <si>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</si>
  <si>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</si>
  <si>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</si>
  <si>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</si>
  <si>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</si>
  <si>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</si>
  <si>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</si>
  <si>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</si>
  <si>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</si>
  <si>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</si>
  <si>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</si>
  <si>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</si>
  <si>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</si>
  <si>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</si>
  <si>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</si>
  <si>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</si>
  <si>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</si>
  <si>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</si>
  <si>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</si>
  <si>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</si>
  <si>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</si>
  <si>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</si>
  <si>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</si>
  <si>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</si>
  <si>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</si>
  <si>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</si>
  <si>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</si>
  <si>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</si>
  <si>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</si>
  <si>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</si>
  <si>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</si>
  <si>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</si>
  <si>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</si>
  <si>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</si>
  <si>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</si>
  <si>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</si>
  <si>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</si>
  <si>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</si>
  <si>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</si>
  <si>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</si>
  <si>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</si>
  <si>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</si>
  <si>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</si>
  <si>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</si>
  <si>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</si>
  <si>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</si>
  <si>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</si>
  <si>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</si>
  <si>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</si>
  <si>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</si>
  <si>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</si>
  <si>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</si>
  <si>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</si>
  <si>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</si>
  <si>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</si>
  <si>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</si>
  <si>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</si>
  <si>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</si>
  <si>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</si>
  <si>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</si>
  <si>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</si>
  <si>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</si>
  <si>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</si>
  <si>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</si>
  <si>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</si>
  <si>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</si>
  <si>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</si>
  <si>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</si>
  <si>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</si>
  <si>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</si>
  <si>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</si>
  <si>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</si>
  <si>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</si>
  <si>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</si>
  <si>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</si>
  <si>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</si>
  <si>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</si>
  <si>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</si>
  <si>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</si>
  <si>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</si>
  <si>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</si>
  <si>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</si>
  <si>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</si>
  <si>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</si>
  <si>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</si>
  <si>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</si>
  <si>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</si>
  <si>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</si>
  <si>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</si>
  <si>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</si>
  <si>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</si>
  <si>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</si>
  <si>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</si>
  <si>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</si>
  <si>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</si>
  <si>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</si>
  <si>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</si>
  <si>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</si>
  <si>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</si>
  <si>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</si>
  <si>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</si>
  <si>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</si>
  <si>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</si>
  <si>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</si>
  <si>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</si>
  <si>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</si>
  <si>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</si>
  <si>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</si>
  <si>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</si>
  <si>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</si>
  <si>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</si>
  <si>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</si>
  <si>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</si>
  <si>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</si>
  <si>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</si>
  <si>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</si>
  <si>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</si>
  <si>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</si>
  <si>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</si>
  <si>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</si>
  <si>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</si>
  <si>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</si>
  <si>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</si>
  <si>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</si>
  <si>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</si>
  <si>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</si>
  <si>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</si>
  <si>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</si>
  <si>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</si>
  <si>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</si>
  <si>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</si>
  <si>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</si>
  <si>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</si>
  <si>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</si>
  <si>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</si>
  <si>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</si>
  <si>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</si>
  <si>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</si>
  <si>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</si>
  <si>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</si>
  <si>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</si>
  <si>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</si>
  <si>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</si>
  <si>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</si>
  <si>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</si>
  <si>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</si>
  <si>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</si>
  <si>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</si>
  <si>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</si>
  <si>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</si>
  <si>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</si>
  <si>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</si>
  <si>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</si>
  <si>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</si>
  <si>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</si>
  <si>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</si>
  <si>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</si>
  <si>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</si>
  <si>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</si>
  <si>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</si>
  <si>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</si>
  <si>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</si>
  <si>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</si>
  <si>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</si>
  <si>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</si>
  <si>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</si>
  <si>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</si>
  <si>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</si>
  <si>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</si>
  <si>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</si>
  <si>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</si>
  <si>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</si>
  <si>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</si>
  <si>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</si>
  <si>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</si>
  <si>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</si>
  <si>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</si>
  <si>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</si>
  <si>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</si>
  <si>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</si>
  <si>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</si>
  <si>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</si>
  <si>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</si>
  <si>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</si>
  <si>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</si>
  <si>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</si>
  <si>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</si>
  <si>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</si>
  <si>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</si>
  <si>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</si>
  <si>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</si>
  <si>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</si>
  <si>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</si>
  <si>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</si>
  <si>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</si>
  <si>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</si>
  <si>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</si>
  <si>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</si>
  <si>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</si>
  <si>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</si>
  <si>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</si>
  <si>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</si>
  <si>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</si>
  <si>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</si>
  <si>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</si>
  <si>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</si>
  <si>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</si>
  <si>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</si>
  <si>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</si>
  <si>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</si>
  <si>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</si>
  <si>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</si>
  <si>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</si>
  <si>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</si>
  <si>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</si>
  <si>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</si>
  <si>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</si>
  <si>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</si>
  <si>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</si>
  <si>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</si>
  <si>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</si>
  <si>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</si>
  <si>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</si>
  <si>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</si>
  <si>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</si>
  <si>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</si>
  <si>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</si>
  <si>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</si>
  <si>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</si>
  <si>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</si>
  <si>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</si>
  <si>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</si>
  <si>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</si>
  <si>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</si>
  <si>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</si>
  <si>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</si>
  <si>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</si>
  <si>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</si>
  <si>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</si>
  <si>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</si>
  <si>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</si>
  <si>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</si>
  <si>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</si>
  <si>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</si>
  <si>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</si>
  <si>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</si>
  <si>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</si>
  <si>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</si>
  <si>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</si>
  <si>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</si>
  <si>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</si>
  <si>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</si>
  <si>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</si>
  <si>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</si>
  <si>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</si>
  <si>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</si>
  <si>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</si>
  <si>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</si>
  <si>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</si>
  <si>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</si>
  <si>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</si>
  <si>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</si>
  <si>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</si>
  <si>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</si>
  <si>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</si>
  <si>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</si>
  <si>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</si>
  <si>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</si>
  <si>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</si>
  <si>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</si>
  <si>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</si>
  <si>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</si>
  <si>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</si>
  <si>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</si>
  <si>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</si>
  <si>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</si>
  <si>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</si>
  <si>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</si>
  <si>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</si>
  <si>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</si>
  <si>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</si>
  <si>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</si>
  <si>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</si>
  <si>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</si>
  <si>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</si>
  <si>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</si>
  <si>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</si>
  <si>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</si>
  <si>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</si>
  <si>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</si>
  <si>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</si>
  <si>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</si>
  <si>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</si>
  <si>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</si>
  <si>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</si>
  <si>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</si>
  <si>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</si>
  <si>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</si>
  <si>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</si>
  <si>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</si>
  <si>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</si>
  <si>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</si>
  <si>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</si>
  <si>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</si>
  <si>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</si>
  <si>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</si>
  <si>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</si>
  <si>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</si>
  <si>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</si>
  <si>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</si>
  <si>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</si>
  <si>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</si>
  <si>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</si>
  <si>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</si>
  <si>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</si>
  <si>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</si>
  <si>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</si>
  <si>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</si>
  <si>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</si>
  <si>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</si>
  <si>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</si>
  <si>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</si>
  <si>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</si>
  <si>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</si>
  <si>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</si>
  <si>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</si>
  <si>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</si>
  <si>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</si>
  <si>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</si>
  <si>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</si>
  <si>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</si>
  <si>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</si>
  <si>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</si>
  <si>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</si>
  <si>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</si>
  <si>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</si>
  <si>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</si>
  <si>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</si>
  <si>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</si>
  <si>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</si>
  <si>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</si>
  <si>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</si>
  <si>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</si>
  <si>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</si>
  <si>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</si>
  <si>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</si>
  <si>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</si>
  <si>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</si>
  <si>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</si>
  <si>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</si>
  <si>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</si>
  <si>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</si>
  <si>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</si>
  <si>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</si>
  <si>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</si>
  <si>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</si>
  <si>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</si>
  <si>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</si>
  <si>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</si>
  <si>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</si>
  <si>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</si>
  <si>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</si>
  <si>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</si>
  <si>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</si>
  <si>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</si>
  <si>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</si>
  <si>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</si>
  <si>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</si>
  <si>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</si>
  <si>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</si>
  <si>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</si>
  <si>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</si>
  <si>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</si>
  <si>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</si>
  <si>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</si>
  <si>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</si>
  <si>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</si>
  <si>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</si>
  <si>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</si>
  <si>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</si>
  <si>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</si>
  <si>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</si>
  <si>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</si>
  <si>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</si>
  <si>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</si>
  <si>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</si>
  <si>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</si>
  <si>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</si>
  <si>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</si>
  <si>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</si>
  <si>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</si>
  <si>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</si>
  <si>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</si>
  <si>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</si>
  <si>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</si>
  <si>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</si>
  <si>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</si>
  <si>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</si>
  <si>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</si>
  <si>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</si>
  <si>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</si>
  <si>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</si>
  <si>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</si>
  <si>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</si>
  <si>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</si>
  <si>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</si>
  <si>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</si>
  <si>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</si>
  <si>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</si>
  <si>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</si>
  <si>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</si>
  <si>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</si>
  <si>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</si>
  <si>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</si>
  <si>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</si>
  <si>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</si>
  <si>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</si>
  <si>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</si>
  <si>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</si>
  <si>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</si>
  <si>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</si>
  <si>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</si>
  <si>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</si>
  <si>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</si>
  <si>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</si>
  <si>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</si>
  <si>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</si>
  <si>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</si>
  <si>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</si>
  <si>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</si>
  <si>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</si>
  <si>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</si>
  <si>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</si>
  <si>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</si>
  <si>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</si>
  <si>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</si>
  <si>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</si>
  <si>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</si>
  <si>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</si>
  <si>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</si>
  <si>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</si>
  <si>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</si>
  <si>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</si>
  <si>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</si>
  <si>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</si>
  <si>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</si>
  <si>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</si>
  <si>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</si>
  <si>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</si>
  <si>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</si>
  <si>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</si>
  <si>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</si>
  <si>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3,4 носител 5,7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</si>
  <si>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</si>
  <si>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</si>
  <si>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</si>
  <si>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</si>
  <si>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</si>
  <si>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</si>
  <si>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</si>
  <si>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</si>
  <si>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</si>
  <si>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</si>
  <si>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</si>
  <si>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</si>
  <si>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</si>
  <si>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</si>
  <si>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</si>
  <si>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</si>
  <si>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</si>
  <si>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</si>
  <si>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</si>
  <si>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</si>
  <si>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</si>
  <si>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</si>
  <si>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</si>
  <si>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</si>
  <si>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</si>
  <si>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</si>
  <si>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</si>
  <si>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</si>
  <si>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</si>
  <si>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</si>
  <si>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</si>
  <si>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</si>
  <si>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</si>
  <si>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</si>
  <si>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</si>
  <si>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</si>
  <si>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</si>
  <si>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</si>
  <si>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</si>
  <si>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</si>
  <si>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</si>
  <si>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</si>
  <si>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</si>
  <si>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</si>
  <si>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</si>
  <si>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</si>
  <si>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</si>
  <si>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</si>
  <si>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</si>
  <si>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</si>
  <si>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</si>
  <si>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</si>
  <si>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</si>
  <si>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</si>
  <si>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</si>
  <si>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</si>
  <si>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</si>
  <si>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</si>
  <si>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</si>
  <si>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</si>
  <si>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</si>
  <si>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</si>
  <si>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</si>
  <si>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</si>
  <si>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</si>
  <si>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</si>
  <si>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</si>
  <si>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</si>
  <si>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</si>
  <si>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</si>
  <si>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</si>
  <si>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</si>
  <si>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</si>
  <si>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</si>
  <si>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</si>
  <si>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</si>
  <si>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</si>
  <si>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</si>
  <si>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</si>
  <si>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</si>
  <si>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</si>
  <si>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</si>
  <si>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</si>
  <si>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</si>
  <si>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</si>
  <si>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</si>
  <si>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</si>
  <si>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</si>
  <si>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</si>
  <si>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</si>
  <si>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</si>
  <si>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</si>
  <si>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</si>
  <si>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</si>
  <si>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</si>
  <si>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</si>
  <si>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</si>
  <si>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</si>
  <si>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</si>
  <si>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</si>
  <si>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</si>
  <si>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</si>
  <si>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</si>
  <si>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</si>
  <si>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</si>
  <si>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</si>
  <si>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</si>
  <si>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</si>
  <si>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</si>
  <si>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</si>
  <si>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</si>
  <si>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</si>
  <si>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</si>
  <si>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</si>
  <si>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</si>
  <si>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</si>
  <si>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</si>
  <si>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</si>
  <si>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</si>
  <si>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</si>
  <si>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</si>
  <si>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</si>
  <si>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</si>
  <si>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</si>
  <si>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</si>
  <si>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</si>
  <si>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</si>
  <si>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</si>
  <si>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</si>
  <si>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</si>
  <si>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</si>
  <si>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</si>
  <si>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</si>
  <si>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</si>
  <si>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</si>
  <si>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</si>
  <si>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</si>
  <si>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</si>
  <si>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</si>
  <si>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</si>
  <si>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</si>
  <si>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</si>
  <si>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</si>
  <si>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</si>
  <si>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</si>
  <si>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</si>
  <si>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</si>
  <si>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</si>
  <si>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</si>
  <si>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</si>
  <si>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</si>
  <si>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</si>
  <si>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</si>
  <si>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</si>
  <si>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</si>
  <si>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</si>
  <si>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</si>
  <si>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</si>
  <si>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</si>
  <si>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</si>
  <si>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</si>
  <si>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</si>
  <si>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</si>
  <si>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</si>
  <si>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</si>
  <si>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</si>
  <si>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</si>
  <si>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</si>
  <si>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</si>
  <si>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</si>
  <si>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</si>
  <si>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</si>
  <si>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</si>
  <si>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</si>
  <si>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</si>
  <si>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</si>
  <si>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</si>
  <si>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</si>
  <si>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</si>
  <si>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</si>
  <si>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</si>
  <si>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</si>
  <si>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</si>
  <si>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</si>
  <si>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</si>
  <si>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</si>
  <si>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</si>
  <si>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</si>
  <si>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</si>
  <si>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</si>
  <si>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</si>
  <si>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</si>
  <si>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</si>
  <si>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</si>
  <si>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</si>
  <si>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</si>
  <si>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</si>
  <si>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</si>
  <si>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</si>
  <si>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</si>
  <si>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</si>
  <si>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</si>
  <si>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</si>
  <si>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</si>
  <si>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</si>
  <si>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</si>
  <si>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</si>
  <si>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</si>
  <si>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</si>
  <si>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</si>
  <si>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</si>
  <si>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</si>
  <si>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</si>
  <si>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</si>
  <si>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</si>
  <si>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</si>
  <si>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</si>
  <si>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</si>
  <si>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</si>
  <si>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</si>
  <si>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</si>
  <si>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</si>
  <si>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</si>
  <si>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</si>
  <si>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</si>
  <si>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</si>
  <si>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</si>
  <si>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</si>
  <si>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</si>
  <si>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</si>
  <si>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</si>
  <si>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</si>
  <si>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</si>
  <si>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</si>
  <si>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</si>
  <si>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</si>
  <si>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</si>
  <si>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</si>
  <si>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</si>
  <si>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</si>
  <si>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</si>
  <si>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</si>
  <si>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</si>
  <si>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</si>
  <si>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</si>
  <si>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</si>
  <si>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</si>
  <si>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</si>
  <si>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</si>
  <si>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</si>
  <si>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</si>
  <si>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</si>
  <si>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</si>
  <si>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</si>
  <si>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</si>
  <si>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</si>
  <si>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</si>
  <si>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</si>
  <si>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</si>
  <si>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</si>
  <si>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</si>
  <si>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</si>
  <si>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</si>
  <si>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</si>
  <si>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</si>
  <si>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</si>
  <si>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</si>
  <si>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</si>
  <si>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</si>
  <si>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</si>
  <si>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</si>
  <si>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</si>
  <si>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</si>
  <si>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</si>
  <si>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</si>
  <si>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</si>
  <si>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</si>
  <si>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</si>
  <si>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</si>
  <si>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</si>
  <si>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</si>
  <si>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</si>
  <si>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</si>
  <si>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</si>
  <si>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</si>
  <si>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</si>
  <si>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</si>
  <si>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</si>
  <si>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</si>
  <si>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</si>
  <si>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</si>
  <si>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</si>
  <si>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</si>
  <si>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</si>
  <si>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</si>
  <si>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</si>
  <si>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</si>
  <si>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</si>
  <si>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</si>
  <si>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</si>
  <si>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</si>
  <si>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</si>
  <si>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</si>
  <si>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</si>
  <si>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</si>
  <si>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</si>
  <si>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</si>
  <si>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</si>
  <si>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</si>
  <si>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</si>
  <si>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</si>
  <si>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</si>
  <si>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</si>
  <si>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</si>
  <si>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</si>
  <si>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</si>
  <si>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Сениори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</si>
  <si>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</si>
  <si>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</si>
  <si>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</si>
  <si>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Л. Стојчев - Д. Стојчев</t>
  </si>
  <si>
    <t>З. Јовановски - Н. Доага</t>
  </si>
  <si>
    <t>С. Грковски - М. Симиќ</t>
  </si>
  <si>
    <t>С. Љамов - Р. Темелков</t>
  </si>
  <si>
    <t>Д. Жоговски - Р. Михајловски</t>
  </si>
  <si>
    <t>Телеком Нец 2</t>
  </si>
  <si>
    <t>И. Николовски - В. Спасиќ</t>
  </si>
  <si>
    <t>Б. Варошлија - Ј. Тодоров</t>
  </si>
  <si>
    <t>Ж. Апостолоски - Х. Јованов</t>
  </si>
  <si>
    <t>А. Стојановски - С. Стојановски</t>
  </si>
  <si>
    <t>В. Стојанов - Ѓ. Бораниев</t>
  </si>
  <si>
    <t>Б. Секулов - Т. Милев</t>
  </si>
  <si>
    <t>Д. Шкоф - Г. Ристовски</t>
  </si>
  <si>
    <t>К. Станојковски - А. Јакимовски</t>
  </si>
  <si>
    <t>А. Васевски - Ј. Јакимовски</t>
  </si>
  <si>
    <t>А. Кралев - Ф. Младеновски</t>
  </si>
  <si>
    <t>С. Богатинов - З. Димитријевски</t>
  </si>
  <si>
    <t>Шампион Фа</t>
  </si>
  <si>
    <t>Д. Главевски - Х. Јовановски</t>
  </si>
  <si>
    <t>М. Ристески - Ј. Пармачки</t>
  </si>
  <si>
    <t>К. Каламадевски - А. Аврамски</t>
  </si>
  <si>
    <t>Ј. Ковачовски - М. Крстев</t>
  </si>
  <si>
    <t>А. Стомнароски - А. Марковиќ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</si>
</sst>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89999084444715716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33" borderId="46" xfId="0" applyFill="1" applyBorder="1" applyAlignment="1">
      <alignment horizontal="center" vertical="center"/>
    </xf>
    <xf numFmtId="0" fontId="0" fillId="33" borderId="55" xfId="0" applyFill="1" applyBorder="1" applyAlignment="1">
      <alignment horizontal="center" vertical="center"/>
    </xf>
    <xf numFmtId="0" fontId="0" fillId="33" borderId="44" xfId="0" applyFill="1" applyBorder="1" applyAlignment="1">
      <alignment horizontal="center" vertical="center"/>
    </xf>
    <xf numFmtId="0" fontId="0" fillId="33" borderId="45" xfId="0" applyFill="1" applyBorder="1" applyAlignment="1">
      <alignment horizontal="center" vertical="center"/>
    </xf>
    <xf numFmtId="0" fontId="0" fillId="33" borderId="56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15" borderId="30" xfId="0" applyFont="1" applyFill="1" applyBorder="1"/>
    <xf numFmtId="0" fontId="1" fillId="15" borderId="1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U21" sqref="U21"/>
    </sheetView>
  </sheetViews>
  <sheetFormatPr defaultColWidth="8.86328125" defaultRowHeight="15.75"/>
  <cols>
    <col min="1" max="1" width="9" style="239" customWidth="1"/>
    <col min="2" max="2" width="6.1328125" style="35" customWidth="1"/>
    <col min="3" max="3" width="4.1328125" style="239" customWidth="1"/>
    <col min="4" max="4" width="45.73046875" style="239" customWidth="1"/>
    <col min="5" max="5" width="19.86328125" style="239" customWidth="1"/>
    <col min="6" max="6" width="4.265625" style="239" customWidth="1"/>
    <col min="7" max="7" width="7.59765625" style="239" customWidth="1"/>
    <col min="8" max="8" width="7.59765625" style="322" customWidth="1"/>
    <col min="9" max="9" width="35.3984375" style="242" customWidth="1"/>
    <col min="10" max="10" width="21.1328125" style="239" customWidth="1"/>
    <col min="11" max="11" width="11" style="240" hidden="1" customWidth="1"/>
    <col min="12" max="12" width="5.1328125" style="240" hidden="1" customWidth="1"/>
    <col min="13" max="13" width="23.59765625" style="239" hidden="1" customWidth="1"/>
    <col min="14" max="14" width="2.73046875" style="239" hidden="1" customWidth="1"/>
    <col min="15" max="16384" width="8.86328125" style="239"/>
  </cols>
  <sheetData>
    <row r="1" spans="2:17">
      <c r="B1" s="358" t="s">
        <v>123</v>
      </c>
      <c r="C1" s="359"/>
      <c r="D1" s="359"/>
      <c r="E1" s="359"/>
      <c r="F1" s="360" t="s">
        <v>121</v>
      </c>
      <c r="G1" s="361"/>
      <c r="H1" s="361"/>
      <c r="I1" s="361"/>
      <c r="J1" s="361"/>
      <c r="K1" s="361"/>
      <c r="L1" s="361"/>
      <c r="M1" s="361"/>
      <c r="N1" s="361"/>
      <c r="O1" s="362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591</v>
      </c>
      <c r="L2" s="302"/>
      <c r="M2" s="303"/>
      <c r="N2" s="303"/>
      <c r="O2" s="298" t="s">
        <v>431</v>
      </c>
    </row>
    <row r="3" spans="2:17">
      <c r="B3" s="363" t="s">
        <v>62</v>
      </c>
      <c r="C3" s="267">
        <v>1</v>
      </c>
      <c r="D3" s="293" t="str">
        <f>IF(ISERROR(VLOOKUP(C3,$G$3:$I$66,3,FALSE)),"",(VLOOKUP(C3,$G$3:$I$66,3,FALSE)))</f>
        <v/>
      </c>
      <c r="E3" s="294" t="str">
        <f>IF(D3="","",INDEX($J$3:$J$42,MATCH(C3,$G$3:$G$42,0)))</f>
        <v/>
      </c>
      <c r="F3" s="299">
        <v>4</v>
      </c>
      <c r="G3" s="250"/>
      <c r="H3" s="36"/>
      <c r="I3" s="356" t="s">
        <v>859</v>
      </c>
      <c r="J3" s="356" t="s">
        <v>312</v>
      </c>
      <c r="K3" s="312" t="str">
        <f>IF(ISERROR(VLOOKUP(H3,Baza!A:D,4,FALSE)),"",(VLOOKUP(H3,Baza!A:D,4,FALSE)))</f>
        <v/>
      </c>
      <c r="M3" s="239" t="e">
        <f t="shared" ref="M3:M34" si="0">VLOOKUP(C3,$H$3:$J$66,3,FALSE)</f>
        <v>#N/A</v>
      </c>
      <c r="N3" s="239">
        <v>4</v>
      </c>
      <c r="O3" s="250">
        <v>1079</v>
      </c>
    </row>
    <row r="4" spans="2:17">
      <c r="B4" s="364"/>
      <c r="C4" s="265">
        <v>2</v>
      </c>
      <c r="D4" s="287" t="str">
        <f t="shared" ref="D4:D67" si="1">IF(ISERROR(VLOOKUP(C4,$G$3:$I$66,3,FALSE)),"",(VLOOKUP(C4,$G$3:$I$66,3,FALSE)))</f>
        <v/>
      </c>
      <c r="E4" s="288" t="str">
        <f t="shared" ref="E4:E66" si="2">IF(D4="","",INDEX($J$3:$J$42,MATCH(C4,$G$3:$G$42,0)))</f>
        <v/>
      </c>
      <c r="F4" s="284">
        <v>30</v>
      </c>
      <c r="G4" s="243"/>
      <c r="H4" s="321"/>
      <c r="I4" s="357" t="s">
        <v>861</v>
      </c>
      <c r="J4" s="356" t="s">
        <v>863</v>
      </c>
      <c r="K4" s="311" t="str">
        <f>IF(ISERROR(VLOOKUP(H4,Baza!A:D,4,FALSE)),"",(VLOOKUP(H4,Baza!A:D,4,FALSE)))</f>
        <v/>
      </c>
      <c r="M4" s="239" t="e">
        <f t="shared" si="0"/>
        <v>#N/A</v>
      </c>
      <c r="N4" s="239">
        <v>30</v>
      </c>
      <c r="O4" s="243">
        <v>794</v>
      </c>
    </row>
    <row r="5" spans="2:17">
      <c r="B5" s="364"/>
      <c r="C5" s="265">
        <v>3</v>
      </c>
      <c r="D5" s="287" t="str">
        <f t="shared" si="1"/>
        <v/>
      </c>
      <c r="E5" s="288" t="str">
        <f t="shared" si="2"/>
        <v/>
      </c>
      <c r="F5" s="284">
        <v>26</v>
      </c>
      <c r="G5" s="243"/>
      <c r="H5" s="36"/>
      <c r="I5" s="357" t="s">
        <v>846</v>
      </c>
      <c r="J5" s="357" t="s">
        <v>695</v>
      </c>
      <c r="K5" s="311" t="str">
        <f>IF(ISERROR(VLOOKUP(H5,Baza!A:D,4,FALSE)),"",(VLOOKUP(H5,Baza!A:D,4,FALSE)))</f>
        <v/>
      </c>
      <c r="M5" s="239" t="e">
        <f t="shared" si="0"/>
        <v>#N/A</v>
      </c>
      <c r="N5" s="239">
        <v>26</v>
      </c>
      <c r="O5" s="243">
        <v>569</v>
      </c>
    </row>
    <row r="6" spans="2:17" ht="16.149999999999999" thickBot="1">
      <c r="B6" s="365"/>
      <c r="C6" s="268">
        <v>4</v>
      </c>
      <c r="D6" s="291" t="str">
        <f t="shared" si="1"/>
        <v/>
      </c>
      <c r="E6" s="292" t="str">
        <f t="shared" si="2"/>
        <v/>
      </c>
      <c r="F6" s="284">
        <v>27</v>
      </c>
      <c r="G6" s="250"/>
      <c r="H6" s="36"/>
      <c r="I6" s="357" t="s">
        <v>864</v>
      </c>
      <c r="J6" s="357" t="s">
        <v>534</v>
      </c>
      <c r="K6" s="311" t="str">
        <f>IF(ISERROR(VLOOKUP(H6,Baza!A:D,4,FALSE)),"",(VLOOKUP(H6,Baza!A:D,4,FALSE)))</f>
        <v/>
      </c>
      <c r="M6" s="239" t="e">
        <f t="shared" si="0"/>
        <v>#N/A</v>
      </c>
      <c r="N6" s="239">
        <v>27</v>
      </c>
      <c r="O6" s="243">
        <v>518</v>
      </c>
    </row>
    <row r="7" spans="2:17">
      <c r="B7" s="366" t="s">
        <v>63</v>
      </c>
      <c r="C7" s="264">
        <v>5</v>
      </c>
      <c r="D7" s="285" t="str">
        <f t="shared" si="1"/>
        <v/>
      </c>
      <c r="E7" s="286" t="str">
        <f t="shared" si="2"/>
        <v/>
      </c>
      <c r="F7" s="284">
        <v>18</v>
      </c>
      <c r="G7" s="243"/>
      <c r="H7" s="348"/>
      <c r="I7" s="357" t="s">
        <v>868</v>
      </c>
      <c r="J7" s="252" t="str">
        <f>IF(ISERROR(VLOOKUP(H7,Baza!A:C,3,FALSE)),"",(VLOOKUP(H7,Baza!A:C,3,FALSE)))</f>
        <v/>
      </c>
      <c r="K7" s="311" t="str">
        <f>IF(ISERROR(VLOOKUP(H7,Baza!A:D,4,FALSE)),"",(VLOOKUP(H7,Baza!A:D,4,FALSE)))</f>
        <v/>
      </c>
      <c r="M7" s="239" t="e">
        <f t="shared" si="0"/>
        <v>#N/A</v>
      </c>
      <c r="N7" s="239">
        <v>18</v>
      </c>
      <c r="O7" s="243">
        <v>508</v>
      </c>
    </row>
    <row r="8" spans="2:17">
      <c r="B8" s="364"/>
      <c r="C8" s="265">
        <v>6</v>
      </c>
      <c r="D8" s="287" t="str">
        <f t="shared" si="1"/>
        <v/>
      </c>
      <c r="E8" s="288" t="str">
        <f t="shared" si="2"/>
        <v/>
      </c>
      <c r="F8" s="284">
        <v>10</v>
      </c>
      <c r="G8" s="243"/>
      <c r="H8" s="349"/>
      <c r="I8" s="357" t="s">
        <v>862</v>
      </c>
      <c r="J8" s="357" t="s">
        <v>863</v>
      </c>
      <c r="K8" s="311" t="str">
        <f>IF(ISERROR(VLOOKUP(H8,Baza!A:D,4,FALSE)),"",(VLOOKUP(H8,Baza!A:D,4,FALSE)))</f>
        <v/>
      </c>
      <c r="M8" s="239" t="e">
        <f t="shared" si="0"/>
        <v>#N/A</v>
      </c>
      <c r="N8" s="239">
        <v>10</v>
      </c>
      <c r="O8" s="243">
        <v>251</v>
      </c>
    </row>
    <row r="9" spans="2:17">
      <c r="B9" s="364"/>
      <c r="C9" s="265">
        <v>7</v>
      </c>
      <c r="D9" s="287" t="str">
        <f t="shared" si="1"/>
        <v/>
      </c>
      <c r="E9" s="288" t="str">
        <f t="shared" si="2"/>
        <v/>
      </c>
      <c r="F9" s="284">
        <v>14</v>
      </c>
      <c r="G9" s="250"/>
      <c r="H9" s="349"/>
      <c r="I9" s="357" t="s">
        <v>849</v>
      </c>
      <c r="J9" s="252" t="str">
        <f>IF(ISERROR(VLOOKUP(H9,Baza!A:C,3,FALSE)),"",(VLOOKUP(H9,Baza!A:C,3,FALSE)))</f>
        <v/>
      </c>
      <c r="K9" s="311" t="str">
        <f>IF(ISERROR(VLOOKUP(H9,Baza!A:D,4,FALSE)),"",(VLOOKUP(H9,Baza!A:D,4,FALSE)))</f>
        <v/>
      </c>
      <c r="M9" s="239" t="e">
        <f t="shared" si="0"/>
        <v>#N/A</v>
      </c>
      <c r="N9" s="239">
        <v>14</v>
      </c>
      <c r="O9" s="243">
        <v>223</v>
      </c>
      <c r="Q9" s="323"/>
    </row>
    <row r="10" spans="2:17" ht="16.149999999999999" thickBot="1">
      <c r="B10" s="367"/>
      <c r="C10" s="266">
        <v>8</v>
      </c>
      <c r="D10" s="289" t="str">
        <f t="shared" si="1"/>
        <v/>
      </c>
      <c r="E10" s="290" t="str">
        <f t="shared" si="2"/>
        <v/>
      </c>
      <c r="F10" s="284">
        <v>15</v>
      </c>
      <c r="G10" s="243"/>
      <c r="H10" s="349"/>
      <c r="I10" s="357" t="s">
        <v>856</v>
      </c>
      <c r="J10" s="357" t="s">
        <v>175</v>
      </c>
      <c r="K10" s="311" t="str">
        <f>IF(ISERROR(VLOOKUP(H10,Baza!A:D,4,FALSE)),"",(VLOOKUP(H10,Baza!A:D,4,FALSE)))</f>
        <v/>
      </c>
      <c r="M10" s="239" t="e">
        <f t="shared" si="0"/>
        <v>#N/A</v>
      </c>
      <c r="N10" s="239">
        <v>15</v>
      </c>
      <c r="O10" s="243">
        <v>210</v>
      </c>
      <c r="Q10" s="323"/>
    </row>
    <row r="11" spans="2:17">
      <c r="B11" s="363" t="s">
        <v>64</v>
      </c>
      <c r="C11" s="267">
        <v>9</v>
      </c>
      <c r="D11" s="293" t="str">
        <f t="shared" si="1"/>
        <v/>
      </c>
      <c r="E11" s="294" t="str">
        <f t="shared" si="2"/>
        <v/>
      </c>
      <c r="F11" s="284">
        <v>23</v>
      </c>
      <c r="G11" s="243"/>
      <c r="H11" s="36"/>
      <c r="I11" s="357" t="s">
        <v>854</v>
      </c>
      <c r="J11" s="252" t="str">
        <f>IF(ISERROR(VLOOKUP(H11,Baza!A:C,3,FALSE)),"",(VLOOKUP(H11,Baza!A:C,3,FALSE)))</f>
        <v/>
      </c>
      <c r="K11" s="311" t="str">
        <f>IF(ISERROR(VLOOKUP(H11,Baza!A:D,4,FALSE)),"",(VLOOKUP(H11,Baza!A:D,4,FALSE)))</f>
        <v/>
      </c>
      <c r="M11" s="239" t="e">
        <f t="shared" si="0"/>
        <v>#N/A</v>
      </c>
      <c r="N11" s="239">
        <v>23</v>
      </c>
      <c r="O11" s="243">
        <v>199</v>
      </c>
      <c r="Q11" s="323"/>
    </row>
    <row r="12" spans="2:17">
      <c r="B12" s="364"/>
      <c r="C12" s="265">
        <v>10</v>
      </c>
      <c r="D12" s="287" t="str">
        <f t="shared" si="1"/>
        <v/>
      </c>
      <c r="E12" s="288" t="str">
        <f t="shared" si="2"/>
        <v/>
      </c>
      <c r="F12" s="284">
        <v>7</v>
      </c>
      <c r="G12" s="250"/>
      <c r="H12" s="36"/>
      <c r="I12" s="357" t="s">
        <v>850</v>
      </c>
      <c r="J12" s="357" t="s">
        <v>851</v>
      </c>
      <c r="K12" s="311" t="str">
        <f>IF(ISERROR(VLOOKUP(H12,Baza!A:D,4,FALSE)),"",(VLOOKUP(H12,Baza!A:D,4,FALSE)))</f>
        <v/>
      </c>
      <c r="M12" s="239" t="e">
        <f t="shared" si="0"/>
        <v>#N/A</v>
      </c>
      <c r="N12" s="239">
        <v>7</v>
      </c>
      <c r="O12" s="243">
        <v>170</v>
      </c>
      <c r="Q12" s="323"/>
    </row>
    <row r="13" spans="2:17">
      <c r="B13" s="364"/>
      <c r="C13" s="265">
        <v>11</v>
      </c>
      <c r="D13" s="287" t="str">
        <f t="shared" si="1"/>
        <v/>
      </c>
      <c r="E13" s="288" t="str">
        <f t="shared" si="2"/>
        <v/>
      </c>
      <c r="F13" s="284">
        <v>6</v>
      </c>
      <c r="G13" s="243"/>
      <c r="H13" s="36"/>
      <c r="I13" s="357" t="s">
        <v>855</v>
      </c>
      <c r="J13" s="252" t="str">
        <f>IF(ISERROR(VLOOKUP(H13,Baza!A:C,3,FALSE)),"",(VLOOKUP(H13,Baza!A:C,3,FALSE)))</f>
        <v/>
      </c>
      <c r="K13" s="311" t="str">
        <f>IF(ISERROR(VLOOKUP(H13,Baza!A:D,4,FALSE)),"",(VLOOKUP(H13,Baza!A:D,4,FALSE)))</f>
        <v/>
      </c>
      <c r="M13" s="239" t="e">
        <f t="shared" si="0"/>
        <v>#N/A</v>
      </c>
      <c r="N13" s="239">
        <v>6</v>
      </c>
      <c r="O13" s="243">
        <v>146</v>
      </c>
      <c r="Q13" s="323"/>
    </row>
    <row r="14" spans="2:17" ht="16.149999999999999" thickBot="1">
      <c r="B14" s="365"/>
      <c r="C14" s="268">
        <v>12</v>
      </c>
      <c r="D14" s="291" t="str">
        <f t="shared" si="1"/>
        <v/>
      </c>
      <c r="E14" s="292" t="str">
        <f t="shared" si="2"/>
        <v/>
      </c>
      <c r="F14" s="284">
        <v>2</v>
      </c>
      <c r="G14" s="243"/>
      <c r="H14" s="36"/>
      <c r="I14" s="357" t="s">
        <v>848</v>
      </c>
      <c r="J14" s="357" t="s">
        <v>819</v>
      </c>
      <c r="K14" s="311" t="str">
        <f>IF(ISERROR(VLOOKUP(H14,Baza!A:D,4,FALSE)),"",(VLOOKUP(H14,Baza!A:D,4,FALSE)))</f>
        <v/>
      </c>
      <c r="M14" s="239" t="e">
        <f t="shared" si="0"/>
        <v>#N/A</v>
      </c>
      <c r="N14" s="239">
        <v>2</v>
      </c>
      <c r="O14" s="243">
        <v>141</v>
      </c>
      <c r="Q14" s="323"/>
    </row>
    <row r="15" spans="2:17">
      <c r="B15" s="366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12</v>
      </c>
      <c r="G15" s="243"/>
      <c r="H15" s="36"/>
      <c r="I15" s="357" t="s">
        <v>847</v>
      </c>
      <c r="J15" s="357" t="s">
        <v>695</v>
      </c>
      <c r="K15" s="311" t="str">
        <f>IF(ISERROR(VLOOKUP(H15,Baza!A:D,4,FALSE)),"",(VLOOKUP(H15,Baza!A:D,4,FALSE)))</f>
        <v/>
      </c>
      <c r="M15" s="239" t="e">
        <f t="shared" si="0"/>
        <v>#N/A</v>
      </c>
      <c r="N15" s="239">
        <v>12</v>
      </c>
      <c r="O15" s="243">
        <v>115</v>
      </c>
      <c r="Q15" s="323"/>
    </row>
    <row r="16" spans="2:17">
      <c r="B16" s="364"/>
      <c r="C16" s="265">
        <v>14</v>
      </c>
      <c r="D16" s="287" t="str">
        <f t="shared" si="1"/>
        <v/>
      </c>
      <c r="E16" s="288" t="str">
        <f t="shared" si="2"/>
        <v/>
      </c>
      <c r="F16" s="284">
        <v>21</v>
      </c>
      <c r="G16" s="243"/>
      <c r="H16" s="36"/>
      <c r="I16" s="357" t="s">
        <v>866</v>
      </c>
      <c r="J16" s="357" t="s">
        <v>271</v>
      </c>
      <c r="K16" s="311" t="str">
        <f>IF(ISERROR(VLOOKUP(H16,Baza!A:D,4,FALSE)),"",(VLOOKUP(H16,Baza!A:D,4,FALSE)))</f>
        <v/>
      </c>
      <c r="M16" s="239" t="e">
        <f t="shared" si="0"/>
        <v>#N/A</v>
      </c>
      <c r="N16" s="239">
        <v>21</v>
      </c>
      <c r="O16" s="243">
        <v>113</v>
      </c>
      <c r="Q16" s="323"/>
    </row>
    <row r="17" spans="2:17">
      <c r="B17" s="364"/>
      <c r="C17" s="265">
        <v>15</v>
      </c>
      <c r="D17" s="287" t="str">
        <f t="shared" si="1"/>
        <v/>
      </c>
      <c r="E17" s="288" t="str">
        <f t="shared" si="2"/>
        <v/>
      </c>
      <c r="F17" s="284">
        <v>17</v>
      </c>
      <c r="G17" s="243"/>
      <c r="H17" s="36"/>
      <c r="I17" s="357" t="s">
        <v>867</v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0"/>
        <v>#N/A</v>
      </c>
      <c r="N17" s="239">
        <v>17</v>
      </c>
      <c r="O17" s="243">
        <v>107</v>
      </c>
      <c r="Q17" s="323"/>
    </row>
    <row r="18" spans="2:17" ht="16.149999999999999" thickBot="1">
      <c r="B18" s="367"/>
      <c r="C18" s="266">
        <v>16</v>
      </c>
      <c r="D18" s="289" t="str">
        <f t="shared" si="1"/>
        <v/>
      </c>
      <c r="E18" s="290" t="str">
        <f t="shared" si="2"/>
        <v/>
      </c>
      <c r="F18" s="284">
        <v>13</v>
      </c>
      <c r="G18" s="243"/>
      <c r="H18" s="348"/>
      <c r="I18" s="357" t="s">
        <v>857</v>
      </c>
      <c r="J18" s="357" t="s">
        <v>261</v>
      </c>
      <c r="K18" s="311" t="str">
        <f>IF(ISERROR(VLOOKUP(H18,Baza!A:D,4,FALSE)),"",(VLOOKUP(H18,Baza!A:D,4,FALSE)))</f>
        <v/>
      </c>
      <c r="M18" s="239" t="e">
        <f t="shared" si="0"/>
        <v>#N/A</v>
      </c>
      <c r="N18" s="239">
        <v>13</v>
      </c>
      <c r="O18" s="243">
        <v>94</v>
      </c>
      <c r="Q18" s="323"/>
    </row>
    <row r="19" spans="2:17">
      <c r="B19" s="363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24</v>
      </c>
      <c r="G19" s="243"/>
      <c r="H19" s="348"/>
      <c r="I19" s="357" t="s">
        <v>860</v>
      </c>
      <c r="J19" s="357" t="s">
        <v>331</v>
      </c>
      <c r="K19" s="311" t="str">
        <f>IF(ISERROR(VLOOKUP(H19,Baza!A:D,4,FALSE)),"",(VLOOKUP(H19,Baza!A:D,4,FALSE)))</f>
        <v/>
      </c>
      <c r="M19" s="239" t="e">
        <f t="shared" si="0"/>
        <v>#N/A</v>
      </c>
      <c r="N19" s="239">
        <v>24</v>
      </c>
      <c r="O19" s="243">
        <v>76</v>
      </c>
      <c r="Q19" s="323"/>
    </row>
    <row r="20" spans="2:17">
      <c r="B20" s="364"/>
      <c r="C20" s="270">
        <v>18</v>
      </c>
      <c r="D20" s="287" t="str">
        <f t="shared" si="1"/>
        <v/>
      </c>
      <c r="E20" s="288" t="str">
        <f t="shared" si="2"/>
        <v/>
      </c>
      <c r="F20" s="284">
        <v>20</v>
      </c>
      <c r="G20" s="243"/>
      <c r="H20" s="36"/>
      <c r="I20" s="357" t="s">
        <v>858</v>
      </c>
      <c r="J20" s="357" t="s">
        <v>369</v>
      </c>
      <c r="K20" s="311" t="str">
        <f>IF(ISERROR(VLOOKUP(H20,Baza!A:D,4,FALSE)),"",(VLOOKUP(H20,Baza!A:D,4,FALSE)))</f>
        <v/>
      </c>
      <c r="M20" s="239" t="e">
        <f t="shared" si="0"/>
        <v>#N/A</v>
      </c>
      <c r="N20" s="239">
        <v>20</v>
      </c>
      <c r="O20" s="243">
        <v>29</v>
      </c>
    </row>
    <row r="21" spans="2:17">
      <c r="B21" s="364"/>
      <c r="C21" s="270">
        <v>19</v>
      </c>
      <c r="D21" s="287" t="str">
        <f t="shared" si="1"/>
        <v/>
      </c>
      <c r="E21" s="288" t="str">
        <f t="shared" si="2"/>
        <v/>
      </c>
      <c r="F21" s="284">
        <v>11</v>
      </c>
      <c r="G21" s="243"/>
      <c r="H21" s="36"/>
      <c r="I21" s="357" t="s">
        <v>853</v>
      </c>
      <c r="J21" s="357" t="s">
        <v>210</v>
      </c>
      <c r="K21" s="311" t="str">
        <f>IF(ISERROR(VLOOKUP(H21,Baza!A:D,4,FALSE)),"",(VLOOKUP(H21,Baza!A:D,4,FALSE)))</f>
        <v/>
      </c>
      <c r="M21" s="239" t="e">
        <f t="shared" si="0"/>
        <v>#N/A</v>
      </c>
      <c r="N21" s="239">
        <v>11</v>
      </c>
      <c r="O21" s="243">
        <v>16</v>
      </c>
    </row>
    <row r="22" spans="2:17" ht="16.149999999999999" thickBot="1">
      <c r="B22" s="365"/>
      <c r="C22" s="271">
        <v>20</v>
      </c>
      <c r="D22" s="291" t="str">
        <f t="shared" si="1"/>
        <v/>
      </c>
      <c r="E22" s="292" t="str">
        <f t="shared" si="2"/>
        <v/>
      </c>
      <c r="F22" s="284">
        <v>1</v>
      </c>
      <c r="G22" s="243"/>
      <c r="H22" s="36"/>
      <c r="I22" s="357" t="s">
        <v>852</v>
      </c>
      <c r="J22" s="357" t="s">
        <v>210</v>
      </c>
      <c r="K22" s="311" t="str">
        <f>IF(ISERROR(VLOOKUP(H22,Baza!A:D,4,FALSE)),"",(VLOOKUP(H22,Baza!A:D,4,FALSE)))</f>
        <v/>
      </c>
      <c r="M22" s="239" t="e">
        <f t="shared" si="0"/>
        <v>#N/A</v>
      </c>
      <c r="N22" s="239">
        <v>1</v>
      </c>
      <c r="O22" s="243">
        <v>11</v>
      </c>
    </row>
    <row r="23" spans="2:17">
      <c r="B23" s="366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3</v>
      </c>
      <c r="G23" s="243"/>
      <c r="H23" s="36"/>
      <c r="I23" s="357" t="s">
        <v>865</v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0"/>
        <v>#N/A</v>
      </c>
      <c r="N23" s="239">
        <v>3</v>
      </c>
      <c r="O23" s="243">
        <v>0</v>
      </c>
    </row>
    <row r="24" spans="2:17">
      <c r="B24" s="364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64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1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149999999999999" thickBot="1">
      <c r="B26" s="367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63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64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64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149999999999999" thickBot="1">
      <c r="B30" s="365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66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1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64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1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1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64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1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1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149999999999999" thickBot="1">
      <c r="B34" s="367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1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1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63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1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1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64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1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64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1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149999999999999" thickBot="1">
      <c r="B38" s="365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1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66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1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64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1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64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1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149999999999999" thickBot="1">
      <c r="B42" s="367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1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63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1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64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1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64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1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149999999999999" thickBot="1">
      <c r="B46" s="365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1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66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1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64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1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64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1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149999999999999" thickBot="1">
      <c r="B50" s="367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1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63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1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64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1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64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1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149999999999999" thickBot="1">
      <c r="B54" s="365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1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66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1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64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1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64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1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149999999999999" thickBot="1">
      <c r="B58" s="367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1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63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1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64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1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64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1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149999999999999" thickBot="1">
      <c r="B62" s="365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1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66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1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64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1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64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1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149999999999999" thickBot="1">
      <c r="B66" s="367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1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66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149999999999999" hidden="1" thickBot="1">
      <c r="B68" s="364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149999999999999" hidden="1" thickBot="1">
      <c r="B69" s="364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149999999999999" hidden="1" thickBot="1">
      <c r="B70" s="367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149999999999999" hidden="1" thickBot="1">
      <c r="B71" s="366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149999999999999" hidden="1" thickBot="1">
      <c r="B72" s="364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149999999999999" hidden="1" thickBot="1">
      <c r="B73" s="364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149999999999999" hidden="1" thickBot="1">
      <c r="B74" s="367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149999999999999" hidden="1" thickBot="1">
      <c r="B75" s="366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149999999999999" hidden="1" thickBot="1">
      <c r="B76" s="364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149999999999999" hidden="1" thickBot="1">
      <c r="B77" s="364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149999999999999" hidden="1" thickBot="1">
      <c r="B78" s="367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149999999999999" hidden="1" thickBot="1">
      <c r="B79" s="366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149999999999999" hidden="1" thickBot="1">
      <c r="B80" s="364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149999999999999" hidden="1" thickBot="1">
      <c r="B81" s="364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149999999999999" hidden="1" thickBot="1">
      <c r="B82" s="367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149999999999999" hidden="1" thickBot="1">
      <c r="B83" s="366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149999999999999" hidden="1" thickBot="1">
      <c r="B84" s="364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149999999999999" hidden="1" thickBot="1">
      <c r="B85" s="364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149999999999999" hidden="1" thickBot="1">
      <c r="B86" s="367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149999999999999" hidden="1" thickBot="1">
      <c r="B87" s="366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149999999999999" hidden="1" thickBot="1">
      <c r="B88" s="364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149999999999999" hidden="1" thickBot="1">
      <c r="B89" s="364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149999999999999" hidden="1" thickBot="1">
      <c r="B90" s="367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149999999999999" hidden="1" thickBot="1">
      <c r="B91" s="366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149999999999999" hidden="1" thickBot="1">
      <c r="B92" s="364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149999999999999" hidden="1" thickBot="1">
      <c r="B93" s="364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149999999999999" hidden="1" thickBot="1">
      <c r="B94" s="367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149999999999999" hidden="1" thickBot="1">
      <c r="B95" s="366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149999999999999" hidden="1" thickBot="1">
      <c r="B96" s="364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149999999999999" hidden="1" thickBot="1">
      <c r="B97" s="364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149999999999999" hidden="1" thickBot="1">
      <c r="B98" s="367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N10" sqref="N10"/>
    </sheetView>
  </sheetViews>
  <sheetFormatPr defaultRowHeight="14.25"/>
  <cols>
    <col min="1" max="1" width="0.73046875" customWidth="1"/>
    <col min="2" max="2" width="2.3984375" customWidth="1"/>
    <col min="3" max="3" width="3.1328125" style="2" customWidth="1"/>
    <col min="4" max="4" width="31" customWidth="1"/>
    <col min="5" max="5" width="3.1328125" style="2" customWidth="1"/>
    <col min="6" max="6" width="31" customWidth="1"/>
    <col min="7" max="7" width="3.1328125" style="2" customWidth="1"/>
    <col min="8" max="8" width="31" customWidth="1"/>
    <col min="9" max="9" width="3.1328125" style="2" customWidth="1"/>
    <col min="10" max="10" width="31" customWidth="1"/>
  </cols>
  <sheetData>
    <row r="1" spans="3:10">
      <c r="F1" s="345" t="s">
        <v>842</v>
      </c>
    </row>
    <row r="3" spans="3:10" ht="25.1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5.1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5.1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5.1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5.1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5.1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2" sqref="C652"/>
    </sheetView>
  </sheetViews>
  <sheetFormatPr defaultRowHeight="14.25"/>
  <cols>
    <col min="2" max="3" width="24.132812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694</v>
      </c>
    </row>
    <row r="3" spans="1:3">
      <c r="A3" s="75">
        <v>2</v>
      </c>
      <c r="B3" s="227" t="s">
        <v>437</v>
      </c>
      <c r="C3" s="75" t="s">
        <v>534</v>
      </c>
    </row>
    <row r="4" spans="1:3">
      <c r="A4" s="75">
        <v>3</v>
      </c>
      <c r="B4" s="227" t="s">
        <v>535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793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4.6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694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4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793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536</v>
      </c>
    </row>
    <row r="56" spans="1:3">
      <c r="A56" s="157">
        <v>55</v>
      </c>
      <c r="B56" s="235" t="s">
        <v>182</v>
      </c>
      <c r="C56" s="157" t="s">
        <v>536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8" t="s">
        <v>195</v>
      </c>
      <c r="C69" s="339" t="s">
        <v>196</v>
      </c>
    </row>
    <row r="70" spans="1:3">
      <c r="A70" s="75">
        <v>70</v>
      </c>
      <c r="B70" s="338" t="s">
        <v>197</v>
      </c>
      <c r="C70" s="339" t="s">
        <v>196</v>
      </c>
    </row>
    <row r="71" spans="1:3">
      <c r="A71" s="75">
        <v>71</v>
      </c>
      <c r="B71" s="338" t="s">
        <v>198</v>
      </c>
      <c r="C71" s="339" t="s">
        <v>196</v>
      </c>
    </row>
    <row r="72" spans="1:3">
      <c r="A72" s="75">
        <v>72</v>
      </c>
      <c r="B72" s="338" t="s">
        <v>199</v>
      </c>
      <c r="C72" s="75" t="s">
        <v>156</v>
      </c>
    </row>
    <row r="73" spans="1:3">
      <c r="A73" s="75">
        <v>73</v>
      </c>
      <c r="B73" s="338" t="s">
        <v>200</v>
      </c>
      <c r="C73" s="75" t="s">
        <v>156</v>
      </c>
    </row>
    <row r="74" spans="1:3">
      <c r="A74" s="75">
        <v>74</v>
      </c>
      <c r="B74" s="338" t="s">
        <v>201</v>
      </c>
      <c r="C74" s="339" t="s">
        <v>196</v>
      </c>
    </row>
    <row r="75" spans="1:3">
      <c r="A75" s="75">
        <v>75</v>
      </c>
      <c r="B75" s="338" t="s">
        <v>202</v>
      </c>
      <c r="C75" s="339" t="s">
        <v>196</v>
      </c>
    </row>
    <row r="76" spans="1:3">
      <c r="A76" s="75">
        <v>76</v>
      </c>
      <c r="B76" s="231" t="s">
        <v>203</v>
      </c>
      <c r="C76" s="339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534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534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793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694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5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0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6" t="s">
        <v>286</v>
      </c>
      <c r="C153" s="75" t="s">
        <v>271</v>
      </c>
    </row>
    <row r="154" spans="1:3">
      <c r="A154" s="75">
        <v>155</v>
      </c>
      <c r="B154" s="326" t="s">
        <v>287</v>
      </c>
      <c r="C154" s="75"/>
    </row>
    <row r="155" spans="1:3">
      <c r="A155" s="75">
        <v>156</v>
      </c>
      <c r="B155" s="326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75">
      <c r="A160" s="75">
        <v>161</v>
      </c>
      <c r="B160" s="341" t="s">
        <v>294</v>
      </c>
      <c r="C160" s="75" t="s">
        <v>291</v>
      </c>
    </row>
    <row r="161" spans="1:3" ht="14.6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2" t="s">
        <v>297</v>
      </c>
      <c r="C163" s="230" t="s">
        <v>625</v>
      </c>
    </row>
    <row r="164" spans="1:3">
      <c r="A164" s="75">
        <v>165</v>
      </c>
      <c r="B164" s="327" t="s">
        <v>298</v>
      </c>
      <c r="C164" s="75"/>
    </row>
    <row r="165" spans="1:3">
      <c r="A165" s="75">
        <v>166</v>
      </c>
      <c r="B165" s="327" t="s">
        <v>299</v>
      </c>
      <c r="C165" s="75" t="s">
        <v>625</v>
      </c>
    </row>
    <row r="166" spans="1:3">
      <c r="A166" s="75">
        <v>167</v>
      </c>
      <c r="B166" s="327" t="s">
        <v>300</v>
      </c>
      <c r="C166" s="75" t="s">
        <v>625</v>
      </c>
    </row>
    <row r="167" spans="1:3">
      <c r="A167" s="75">
        <v>168</v>
      </c>
      <c r="B167" s="327" t="s">
        <v>301</v>
      </c>
      <c r="C167" s="75" t="s">
        <v>625</v>
      </c>
    </row>
    <row r="168" spans="1:3" ht="14.65" thickBot="1">
      <c r="A168" s="82">
        <v>169</v>
      </c>
      <c r="B168" s="328" t="s">
        <v>302</v>
      </c>
      <c r="C168" s="82"/>
    </row>
    <row r="169" spans="1:3">
      <c r="A169" s="226">
        <v>170</v>
      </c>
      <c r="B169" s="329" t="s">
        <v>303</v>
      </c>
      <c r="C169" s="226"/>
    </row>
    <row r="170" spans="1:3">
      <c r="A170" s="75">
        <v>171</v>
      </c>
      <c r="B170" s="327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4.65" thickBot="1">
      <c r="A175" s="333">
        <v>176</v>
      </c>
      <c r="B175" s="237" t="s">
        <v>310</v>
      </c>
      <c r="C175" s="82"/>
    </row>
    <row r="176" spans="1:3">
      <c r="A176" s="226">
        <v>177</v>
      </c>
      <c r="B176" s="343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793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626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694</v>
      </c>
    </row>
    <row r="188" spans="1:3">
      <c r="A188" s="75">
        <v>189</v>
      </c>
      <c r="B188" s="227" t="s">
        <v>322</v>
      </c>
      <c r="C188" s="75"/>
    </row>
    <row r="189" spans="1:3" ht="14.65" thickBot="1">
      <c r="A189" s="82">
        <v>190</v>
      </c>
      <c r="B189" s="233" t="s">
        <v>323</v>
      </c>
      <c r="C189" s="82" t="s">
        <v>695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695</v>
      </c>
    </row>
    <row r="194" spans="1:3">
      <c r="A194" s="75">
        <v>195</v>
      </c>
      <c r="B194" s="227" t="s">
        <v>328</v>
      </c>
      <c r="C194" s="75" t="s">
        <v>695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0" t="s">
        <v>330</v>
      </c>
      <c r="C196" s="75" t="s">
        <v>331</v>
      </c>
    </row>
    <row r="197" spans="1:3">
      <c r="A197" s="75">
        <v>198</v>
      </c>
      <c r="B197" s="308" t="s">
        <v>332</v>
      </c>
      <c r="C197" s="75" t="s">
        <v>331</v>
      </c>
    </row>
    <row r="198" spans="1:3">
      <c r="A198" s="75">
        <v>199</v>
      </c>
      <c r="B198" s="308" t="s">
        <v>333</v>
      </c>
      <c r="C198" s="75" t="s">
        <v>331</v>
      </c>
    </row>
    <row r="199" spans="1:3">
      <c r="A199" s="75">
        <v>200</v>
      </c>
      <c r="B199" s="308" t="s">
        <v>334</v>
      </c>
      <c r="C199" s="75" t="s">
        <v>331</v>
      </c>
    </row>
    <row r="200" spans="1:3">
      <c r="A200" s="75">
        <v>201</v>
      </c>
      <c r="B200" s="308" t="s">
        <v>335</v>
      </c>
      <c r="C200" s="75" t="s">
        <v>331</v>
      </c>
    </row>
    <row r="201" spans="1:3">
      <c r="A201" s="75">
        <v>202</v>
      </c>
      <c r="B201" s="308" t="s">
        <v>336</v>
      </c>
      <c r="C201" s="75" t="s">
        <v>331</v>
      </c>
    </row>
    <row r="202" spans="1:3">
      <c r="A202" s="75">
        <v>203</v>
      </c>
      <c r="B202" s="308" t="s">
        <v>337</v>
      </c>
      <c r="C202" s="75" t="s">
        <v>331</v>
      </c>
    </row>
    <row r="203" spans="1:3">
      <c r="A203" s="75">
        <v>204</v>
      </c>
      <c r="B203" s="308" t="s">
        <v>338</v>
      </c>
      <c r="C203" s="75" t="s">
        <v>331</v>
      </c>
    </row>
    <row r="204" spans="1:3">
      <c r="A204" s="75">
        <v>205</v>
      </c>
      <c r="B204" s="308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793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1" t="s">
        <v>353</v>
      </c>
      <c r="C220" s="332" t="s">
        <v>354</v>
      </c>
    </row>
    <row r="221" spans="1:3">
      <c r="A221" s="75">
        <v>222</v>
      </c>
      <c r="B221" s="331" t="s">
        <v>355</v>
      </c>
      <c r="C221" s="332" t="s">
        <v>354</v>
      </c>
    </row>
    <row r="222" spans="1:3">
      <c r="A222" s="75">
        <v>223</v>
      </c>
      <c r="B222" s="331" t="s">
        <v>356</v>
      </c>
      <c r="C222" s="332" t="s">
        <v>354</v>
      </c>
    </row>
    <row r="223" spans="1:3">
      <c r="A223" s="75">
        <v>224</v>
      </c>
      <c r="B223" s="331" t="s">
        <v>357</v>
      </c>
      <c r="C223" s="332" t="s">
        <v>354</v>
      </c>
    </row>
    <row r="224" spans="1:3">
      <c r="A224" s="75">
        <v>225</v>
      </c>
      <c r="B224" s="331" t="s">
        <v>358</v>
      </c>
      <c r="C224" s="332" t="s">
        <v>354</v>
      </c>
    </row>
    <row r="225" spans="1:3">
      <c r="A225" s="75">
        <v>226</v>
      </c>
      <c r="B225" s="308" t="s">
        <v>359</v>
      </c>
      <c r="C225" s="332"/>
    </row>
    <row r="226" spans="1:3">
      <c r="A226" s="75">
        <v>227</v>
      </c>
      <c r="B226" s="308" t="s">
        <v>360</v>
      </c>
      <c r="C226" s="332"/>
    </row>
    <row r="227" spans="1:3">
      <c r="A227" s="75">
        <v>228</v>
      </c>
      <c r="B227" s="308" t="s">
        <v>361</v>
      </c>
      <c r="C227" s="332"/>
    </row>
    <row r="228" spans="1:3">
      <c r="A228" s="75">
        <v>229</v>
      </c>
      <c r="B228" s="308" t="s">
        <v>362</v>
      </c>
      <c r="C228" s="332"/>
    </row>
    <row r="229" spans="1:3">
      <c r="A229" s="75">
        <v>230</v>
      </c>
      <c r="B229" s="308" t="s">
        <v>363</v>
      </c>
      <c r="C229" s="332"/>
    </row>
    <row r="230" spans="1:3">
      <c r="A230" s="75">
        <v>231</v>
      </c>
      <c r="B230" s="308" t="s">
        <v>364</v>
      </c>
      <c r="C230" s="332"/>
    </row>
    <row r="231" spans="1:3">
      <c r="A231" s="75">
        <v>232</v>
      </c>
      <c r="B231" s="308" t="s">
        <v>365</v>
      </c>
      <c r="C231" s="332"/>
    </row>
    <row r="232" spans="1:3">
      <c r="A232" s="75">
        <v>233</v>
      </c>
      <c r="B232" s="308" t="s">
        <v>366</v>
      </c>
      <c r="C232" s="332"/>
    </row>
    <row r="233" spans="1:3">
      <c r="A233" s="75">
        <v>234</v>
      </c>
      <c r="B233" s="308" t="s">
        <v>367</v>
      </c>
      <c r="C233" s="332"/>
    </row>
    <row r="234" spans="1:3">
      <c r="A234" s="75">
        <v>235</v>
      </c>
      <c r="B234" s="308" t="s">
        <v>368</v>
      </c>
      <c r="C234" s="332"/>
    </row>
    <row r="235" spans="1:3">
      <c r="A235" s="230">
        <v>236</v>
      </c>
      <c r="B235" s="227" t="s">
        <v>537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5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4.65" thickBot="1">
      <c r="A240" s="333">
        <v>241</v>
      </c>
      <c r="B240" s="237" t="s">
        <v>374</v>
      </c>
      <c r="C240" s="333"/>
    </row>
    <row r="241" spans="1:3">
      <c r="A241" s="236">
        <v>242</v>
      </c>
      <c r="B241" s="343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627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627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627</v>
      </c>
    </row>
    <row r="257" spans="1:3">
      <c r="A257" s="75">
        <v>258</v>
      </c>
      <c r="B257" s="227" t="s">
        <v>392</v>
      </c>
      <c r="C257" s="75" t="s">
        <v>627</v>
      </c>
    </row>
    <row r="258" spans="1:3">
      <c r="A258" s="75">
        <v>259</v>
      </c>
      <c r="B258" s="227" t="s">
        <v>393</v>
      </c>
      <c r="C258" s="75" t="s">
        <v>627</v>
      </c>
    </row>
    <row r="259" spans="1:3">
      <c r="A259" s="75">
        <v>260</v>
      </c>
      <c r="B259" s="227" t="s">
        <v>394</v>
      </c>
      <c r="C259" s="75" t="s">
        <v>627</v>
      </c>
    </row>
    <row r="260" spans="1:3">
      <c r="A260" s="75">
        <v>261</v>
      </c>
      <c r="B260" s="227" t="s">
        <v>395</v>
      </c>
      <c r="C260" s="75" t="s">
        <v>534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793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696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696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625</v>
      </c>
    </row>
    <row r="291" spans="1:3">
      <c r="A291" s="75">
        <v>292</v>
      </c>
      <c r="B291" s="227" t="s">
        <v>427</v>
      </c>
      <c r="C291" s="75" t="s">
        <v>625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538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534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4.6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4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627</v>
      </c>
    </row>
    <row r="330" spans="1:3">
      <c r="A330" s="75">
        <v>331</v>
      </c>
      <c r="B330" s="227" t="s">
        <v>482</v>
      </c>
      <c r="C330" s="230" t="s">
        <v>627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4.6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534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625</v>
      </c>
    </row>
    <row r="363" spans="1:3">
      <c r="A363" s="75">
        <v>364</v>
      </c>
      <c r="B363" s="227" t="s">
        <v>519</v>
      </c>
      <c r="C363" s="75" t="s">
        <v>625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539</v>
      </c>
      <c r="C368" s="230"/>
    </row>
    <row r="369" spans="1:3">
      <c r="A369" s="75">
        <v>370</v>
      </c>
      <c r="B369" s="227" t="s">
        <v>532</v>
      </c>
      <c r="C369" s="75" t="s">
        <v>205</v>
      </c>
    </row>
    <row r="370" spans="1:3">
      <c r="A370" s="75">
        <v>371</v>
      </c>
      <c r="B370" s="227" t="s">
        <v>533</v>
      </c>
      <c r="C370" s="75" t="s">
        <v>369</v>
      </c>
    </row>
    <row r="371" spans="1:3">
      <c r="A371" s="75">
        <v>372</v>
      </c>
      <c r="B371" s="231" t="s">
        <v>540</v>
      </c>
      <c r="C371" s="230" t="s">
        <v>196</v>
      </c>
    </row>
    <row r="372" spans="1:3" ht="14.65" thickBot="1">
      <c r="A372" s="82">
        <v>373</v>
      </c>
      <c r="B372" s="233" t="s">
        <v>541</v>
      </c>
      <c r="C372" s="82"/>
    </row>
    <row r="373" spans="1:3">
      <c r="A373" s="226">
        <v>374</v>
      </c>
      <c r="B373" s="232" t="s">
        <v>542</v>
      </c>
      <c r="C373" s="226"/>
    </row>
    <row r="374" spans="1:3">
      <c r="A374" s="75">
        <v>375</v>
      </c>
      <c r="B374" s="227" t="s">
        <v>543</v>
      </c>
      <c r="C374" s="75"/>
    </row>
    <row r="375" spans="1:3">
      <c r="A375" s="75">
        <v>376</v>
      </c>
      <c r="B375" s="227" t="s">
        <v>544</v>
      </c>
      <c r="C375" s="75"/>
    </row>
    <row r="376" spans="1:3">
      <c r="A376" s="75">
        <v>377</v>
      </c>
      <c r="B376" s="227" t="s">
        <v>545</v>
      </c>
      <c r="C376" s="75" t="s">
        <v>398</v>
      </c>
    </row>
    <row r="377" spans="1:3">
      <c r="A377" s="75">
        <v>378</v>
      </c>
      <c r="B377" s="227" t="s">
        <v>546</v>
      </c>
      <c r="C377" s="75" t="s">
        <v>175</v>
      </c>
    </row>
    <row r="378" spans="1:3">
      <c r="A378" s="75">
        <v>379</v>
      </c>
      <c r="B378" s="227" t="s">
        <v>547</v>
      </c>
      <c r="C378" s="75" t="s">
        <v>175</v>
      </c>
    </row>
    <row r="379" spans="1:3">
      <c r="A379" s="75">
        <v>380</v>
      </c>
      <c r="B379" s="227" t="s">
        <v>548</v>
      </c>
      <c r="C379" s="75" t="s">
        <v>205</v>
      </c>
    </row>
    <row r="380" spans="1:3">
      <c r="A380" s="75">
        <v>381</v>
      </c>
      <c r="B380" s="227" t="s">
        <v>549</v>
      </c>
      <c r="C380" s="75"/>
    </row>
    <row r="381" spans="1:3">
      <c r="A381" s="75">
        <v>382</v>
      </c>
      <c r="B381" s="227" t="s">
        <v>550</v>
      </c>
      <c r="C381" s="75"/>
    </row>
    <row r="382" spans="1:3">
      <c r="A382" s="230">
        <v>383</v>
      </c>
      <c r="B382" s="231" t="s">
        <v>551</v>
      </c>
      <c r="C382" s="230"/>
    </row>
    <row r="383" spans="1:3">
      <c r="A383" s="230">
        <v>384</v>
      </c>
      <c r="B383" s="231" t="s">
        <v>552</v>
      </c>
      <c r="C383" s="230" t="s">
        <v>136</v>
      </c>
    </row>
    <row r="384" spans="1:3">
      <c r="A384" s="75">
        <v>385</v>
      </c>
      <c r="B384" s="227" t="s">
        <v>553</v>
      </c>
      <c r="C384" s="75" t="s">
        <v>331</v>
      </c>
    </row>
    <row r="385" spans="1:3" ht="14.65" thickBot="1">
      <c r="A385" s="82">
        <v>386</v>
      </c>
      <c r="B385" s="233" t="s">
        <v>554</v>
      </c>
      <c r="C385" s="82"/>
    </row>
    <row r="386" spans="1:3">
      <c r="A386" s="226">
        <v>387</v>
      </c>
      <c r="B386" s="232" t="s">
        <v>555</v>
      </c>
      <c r="C386" s="226"/>
    </row>
    <row r="387" spans="1:3">
      <c r="A387" s="75">
        <v>388</v>
      </c>
      <c r="B387" s="227" t="s">
        <v>556</v>
      </c>
      <c r="C387" s="75"/>
    </row>
    <row r="388" spans="1:3">
      <c r="A388" s="75">
        <v>389</v>
      </c>
      <c r="B388" s="227" t="s">
        <v>557</v>
      </c>
      <c r="C388" s="75"/>
    </row>
    <row r="389" spans="1:3">
      <c r="A389" s="75">
        <v>390</v>
      </c>
      <c r="B389" s="227" t="s">
        <v>558</v>
      </c>
      <c r="C389" s="75"/>
    </row>
    <row r="390" spans="1:3">
      <c r="A390" s="75">
        <v>391</v>
      </c>
      <c r="B390" s="227" t="s">
        <v>559</v>
      </c>
      <c r="C390" s="75" t="s">
        <v>560</v>
      </c>
    </row>
    <row r="391" spans="1:3">
      <c r="A391" s="75">
        <v>392</v>
      </c>
      <c r="B391" s="227" t="s">
        <v>561</v>
      </c>
      <c r="C391" s="75"/>
    </row>
    <row r="392" spans="1:3">
      <c r="A392" s="75">
        <v>393</v>
      </c>
      <c r="B392" s="227" t="s">
        <v>562</v>
      </c>
      <c r="C392" s="75"/>
    </row>
    <row r="393" spans="1:3" ht="14.65" thickBot="1">
      <c r="A393" s="228">
        <v>394</v>
      </c>
      <c r="B393" s="229" t="s">
        <v>563</v>
      </c>
      <c r="C393" s="228"/>
    </row>
    <row r="394" spans="1:3">
      <c r="A394" s="157">
        <v>395</v>
      </c>
      <c r="B394" s="235" t="s">
        <v>564</v>
      </c>
      <c r="C394" s="157"/>
    </row>
    <row r="395" spans="1:3">
      <c r="A395" s="75">
        <v>396</v>
      </c>
      <c r="B395" s="227" t="s">
        <v>565</v>
      </c>
      <c r="C395" s="75"/>
    </row>
    <row r="396" spans="1:3">
      <c r="A396" s="75">
        <v>397</v>
      </c>
      <c r="B396" s="227" t="s">
        <v>566</v>
      </c>
      <c r="C396" s="75" t="s">
        <v>261</v>
      </c>
    </row>
    <row r="397" spans="1:3">
      <c r="A397" s="75">
        <v>398</v>
      </c>
      <c r="B397" s="227" t="s">
        <v>567</v>
      </c>
      <c r="C397" s="75" t="s">
        <v>261</v>
      </c>
    </row>
    <row r="398" spans="1:3">
      <c r="A398" s="75">
        <v>399</v>
      </c>
      <c r="B398" s="227" t="s">
        <v>568</v>
      </c>
      <c r="C398" s="75"/>
    </row>
    <row r="399" spans="1:3">
      <c r="A399" s="75">
        <v>400</v>
      </c>
      <c r="B399" s="227" t="s">
        <v>569</v>
      </c>
      <c r="C399" s="75"/>
    </row>
    <row r="400" spans="1:3">
      <c r="A400" s="75">
        <v>401</v>
      </c>
      <c r="B400" s="227" t="s">
        <v>570</v>
      </c>
      <c r="C400" s="75" t="s">
        <v>210</v>
      </c>
    </row>
    <row r="401" spans="1:3">
      <c r="A401" s="75">
        <v>402</v>
      </c>
      <c r="B401" s="227" t="s">
        <v>571</v>
      </c>
      <c r="C401" s="75" t="s">
        <v>210</v>
      </c>
    </row>
    <row r="402" spans="1:3">
      <c r="A402" s="75">
        <v>403</v>
      </c>
      <c r="B402" s="227" t="s">
        <v>572</v>
      </c>
      <c r="C402" s="75" t="s">
        <v>210</v>
      </c>
    </row>
    <row r="403" spans="1:3">
      <c r="A403" s="75">
        <v>404</v>
      </c>
      <c r="B403" s="227" t="s">
        <v>573</v>
      </c>
      <c r="C403" s="75" t="s">
        <v>271</v>
      </c>
    </row>
    <row r="404" spans="1:3">
      <c r="A404" s="75">
        <v>405</v>
      </c>
      <c r="B404" s="227" t="s">
        <v>574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575</v>
      </c>
      <c r="C406" s="75"/>
    </row>
    <row r="407" spans="1:3">
      <c r="A407" s="75">
        <v>408</v>
      </c>
      <c r="B407" s="227" t="s">
        <v>576</v>
      </c>
      <c r="C407" s="75"/>
    </row>
    <row r="408" spans="1:3">
      <c r="A408" s="75">
        <v>409</v>
      </c>
      <c r="B408" s="227" t="s">
        <v>577</v>
      </c>
      <c r="C408" s="75"/>
    </row>
    <row r="409" spans="1:3">
      <c r="A409" s="75">
        <v>410</v>
      </c>
      <c r="B409" s="227" t="s">
        <v>578</v>
      </c>
      <c r="C409" s="75"/>
    </row>
    <row r="410" spans="1:3">
      <c r="A410" s="75">
        <v>411</v>
      </c>
      <c r="B410" s="227" t="s">
        <v>579</v>
      </c>
      <c r="C410" s="75"/>
    </row>
    <row r="411" spans="1:3">
      <c r="A411" s="75">
        <v>412</v>
      </c>
      <c r="B411" s="227" t="s">
        <v>580</v>
      </c>
      <c r="C411" s="75" t="s">
        <v>321</v>
      </c>
    </row>
    <row r="412" spans="1:3">
      <c r="A412" s="75">
        <v>413</v>
      </c>
      <c r="B412" s="231" t="s">
        <v>581</v>
      </c>
      <c r="C412" s="230"/>
    </row>
    <row r="413" spans="1:3">
      <c r="A413" s="75">
        <v>414</v>
      </c>
      <c r="B413" s="227" t="s">
        <v>582</v>
      </c>
      <c r="C413" s="75" t="s">
        <v>175</v>
      </c>
    </row>
    <row r="414" spans="1:3">
      <c r="A414" s="75">
        <v>415</v>
      </c>
      <c r="B414" s="227" t="s">
        <v>583</v>
      </c>
      <c r="C414" s="75" t="s">
        <v>534</v>
      </c>
    </row>
    <row r="415" spans="1:3">
      <c r="A415" s="75">
        <v>416</v>
      </c>
      <c r="B415" s="227" t="s">
        <v>584</v>
      </c>
      <c r="C415" s="75" t="s">
        <v>534</v>
      </c>
    </row>
    <row r="416" spans="1:3">
      <c r="A416" s="75">
        <v>417</v>
      </c>
      <c r="B416" s="227" t="s">
        <v>585</v>
      </c>
      <c r="C416" s="75" t="s">
        <v>534</v>
      </c>
    </row>
    <row r="417" spans="1:12">
      <c r="A417" s="75">
        <v>418</v>
      </c>
      <c r="B417" s="227" t="s">
        <v>586</v>
      </c>
      <c r="C417" s="75" t="s">
        <v>341</v>
      </c>
    </row>
    <row r="418" spans="1:12">
      <c r="A418" s="75">
        <v>419</v>
      </c>
      <c r="B418" s="227" t="s">
        <v>587</v>
      </c>
      <c r="C418" s="75" t="s">
        <v>341</v>
      </c>
    </row>
    <row r="419" spans="1:12">
      <c r="A419" s="75">
        <v>420</v>
      </c>
      <c r="B419" s="227" t="s">
        <v>588</v>
      </c>
      <c r="C419" s="75" t="s">
        <v>534</v>
      </c>
    </row>
    <row r="420" spans="1:12">
      <c r="A420" s="75">
        <v>421</v>
      </c>
      <c r="B420" s="231" t="s">
        <v>589</v>
      </c>
      <c r="C420" s="230" t="s">
        <v>341</v>
      </c>
    </row>
    <row r="421" spans="1:12">
      <c r="A421" s="75">
        <v>422</v>
      </c>
      <c r="B421" s="227" t="s">
        <v>590</v>
      </c>
      <c r="C421" s="75"/>
    </row>
    <row r="422" spans="1:12">
      <c r="A422" s="75">
        <v>423</v>
      </c>
      <c r="B422" s="227" t="s">
        <v>602</v>
      </c>
      <c r="C422" s="75"/>
    </row>
    <row r="423" spans="1:12">
      <c r="A423" s="75">
        <v>424</v>
      </c>
      <c r="B423" s="227" t="s">
        <v>628</v>
      </c>
      <c r="C423" s="75" t="s">
        <v>271</v>
      </c>
    </row>
    <row r="424" spans="1:12">
      <c r="A424" s="75">
        <v>425</v>
      </c>
      <c r="B424" s="227" t="s">
        <v>603</v>
      </c>
      <c r="C424" s="75"/>
    </row>
    <row r="425" spans="1:12">
      <c r="A425" s="75">
        <v>426</v>
      </c>
      <c r="B425" s="227" t="s">
        <v>604</v>
      </c>
      <c r="C425" s="75"/>
    </row>
    <row r="426" spans="1:12">
      <c r="A426" s="230">
        <v>427</v>
      </c>
      <c r="B426" s="231" t="s">
        <v>605</v>
      </c>
      <c r="C426" s="230"/>
    </row>
    <row r="427" spans="1:12">
      <c r="A427" s="75">
        <v>428</v>
      </c>
      <c r="B427" s="227" t="s">
        <v>606</v>
      </c>
      <c r="C427" s="75" t="s">
        <v>205</v>
      </c>
    </row>
    <row r="428" spans="1:12">
      <c r="A428" s="75">
        <v>429</v>
      </c>
      <c r="B428" s="227" t="s">
        <v>607</v>
      </c>
      <c r="C428" s="75" t="s">
        <v>205</v>
      </c>
    </row>
    <row r="429" spans="1:12">
      <c r="A429" s="75">
        <v>430</v>
      </c>
      <c r="B429" s="227" t="s">
        <v>608</v>
      </c>
      <c r="C429" s="75" t="s">
        <v>205</v>
      </c>
      <c r="D429" s="320"/>
      <c r="E429" s="2"/>
      <c r="F429" s="319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609</v>
      </c>
      <c r="C430" s="75" t="s">
        <v>205</v>
      </c>
      <c r="D430" s="320"/>
      <c r="E430" s="2"/>
      <c r="F430" s="319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610</v>
      </c>
      <c r="C431" s="75" t="s">
        <v>205</v>
      </c>
      <c r="D431" s="320"/>
      <c r="E431" s="2"/>
      <c r="F431" s="319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611</v>
      </c>
      <c r="C432" s="230" t="s">
        <v>136</v>
      </c>
      <c r="D432" s="320"/>
      <c r="E432" s="2"/>
      <c r="F432" s="319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629</v>
      </c>
      <c r="C433" s="75" t="s">
        <v>205</v>
      </c>
      <c r="D433" s="320"/>
      <c r="E433" s="2"/>
      <c r="F433" s="319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630</v>
      </c>
      <c r="C434" s="75" t="s">
        <v>205</v>
      </c>
      <c r="D434" s="320"/>
    </row>
    <row r="435" spans="1:12">
      <c r="A435" s="75">
        <v>436</v>
      </c>
      <c r="B435" s="227" t="s">
        <v>631</v>
      </c>
      <c r="C435" s="75" t="s">
        <v>205</v>
      </c>
    </row>
    <row r="436" spans="1:12">
      <c r="A436" s="75">
        <v>437</v>
      </c>
      <c r="B436" s="227" t="s">
        <v>632</v>
      </c>
      <c r="C436" s="75"/>
    </row>
    <row r="437" spans="1:12">
      <c r="A437" s="75">
        <v>438</v>
      </c>
      <c r="B437" s="227" t="s">
        <v>633</v>
      </c>
      <c r="C437" s="75"/>
    </row>
    <row r="438" spans="1:12">
      <c r="A438" s="75">
        <v>439</v>
      </c>
      <c r="B438" s="227" t="s">
        <v>634</v>
      </c>
      <c r="C438" s="75"/>
    </row>
    <row r="439" spans="1:12">
      <c r="A439" s="75">
        <v>440</v>
      </c>
      <c r="B439" s="227" t="s">
        <v>635</v>
      </c>
      <c r="C439" s="230" t="s">
        <v>534</v>
      </c>
    </row>
    <row r="440" spans="1:12">
      <c r="A440" s="75">
        <v>441</v>
      </c>
      <c r="B440" s="227" t="s">
        <v>636</v>
      </c>
      <c r="C440" s="230" t="s">
        <v>534</v>
      </c>
    </row>
    <row r="441" spans="1:12">
      <c r="A441" s="75">
        <v>442</v>
      </c>
      <c r="B441" s="227" t="s">
        <v>637</v>
      </c>
      <c r="C441" s="230" t="s">
        <v>534</v>
      </c>
    </row>
    <row r="442" spans="1:12">
      <c r="A442" s="75">
        <v>443</v>
      </c>
      <c r="B442" s="227" t="s">
        <v>638</v>
      </c>
      <c r="C442" s="230" t="s">
        <v>331</v>
      </c>
    </row>
    <row r="443" spans="1:12">
      <c r="A443" s="75">
        <v>444</v>
      </c>
      <c r="B443" s="231" t="s">
        <v>639</v>
      </c>
      <c r="C443" s="230" t="s">
        <v>196</v>
      </c>
    </row>
    <row r="444" spans="1:12">
      <c r="A444" s="75">
        <v>445</v>
      </c>
      <c r="B444" s="231" t="s">
        <v>640</v>
      </c>
      <c r="C444" s="230" t="s">
        <v>196</v>
      </c>
    </row>
    <row r="445" spans="1:12">
      <c r="A445" s="75">
        <v>446</v>
      </c>
      <c r="B445" s="227" t="s">
        <v>641</v>
      </c>
      <c r="C445" s="230" t="s">
        <v>369</v>
      </c>
    </row>
    <row r="446" spans="1:12">
      <c r="A446" s="75">
        <v>447</v>
      </c>
      <c r="B446" s="227" t="s">
        <v>642</v>
      </c>
      <c r="C446" s="230" t="s">
        <v>210</v>
      </c>
    </row>
    <row r="447" spans="1:12">
      <c r="A447" s="75">
        <v>448</v>
      </c>
      <c r="B447" s="227" t="s">
        <v>643</v>
      </c>
      <c r="C447" s="230" t="s">
        <v>210</v>
      </c>
    </row>
    <row r="448" spans="1:12">
      <c r="A448" s="75">
        <v>449</v>
      </c>
      <c r="B448" s="227" t="s">
        <v>644</v>
      </c>
      <c r="C448" s="230"/>
    </row>
    <row r="449" spans="1:3">
      <c r="A449" s="230">
        <v>450</v>
      </c>
      <c r="B449" s="231" t="s">
        <v>645</v>
      </c>
      <c r="C449" s="230"/>
    </row>
    <row r="450" spans="1:3">
      <c r="A450" s="75">
        <v>451</v>
      </c>
      <c r="B450" s="227" t="s">
        <v>646</v>
      </c>
      <c r="C450" s="230" t="s">
        <v>398</v>
      </c>
    </row>
    <row r="451" spans="1:3">
      <c r="A451" s="75">
        <v>452</v>
      </c>
      <c r="B451" s="227" t="s">
        <v>647</v>
      </c>
      <c r="C451" s="230" t="s">
        <v>205</v>
      </c>
    </row>
    <row r="452" spans="1:3">
      <c r="A452" s="75">
        <v>453</v>
      </c>
      <c r="B452" s="227" t="s">
        <v>648</v>
      </c>
      <c r="C452" s="230" t="s">
        <v>205</v>
      </c>
    </row>
    <row r="453" spans="1:3">
      <c r="A453" s="75">
        <v>454</v>
      </c>
      <c r="B453" s="227" t="s">
        <v>649</v>
      </c>
      <c r="C453" s="230" t="s">
        <v>205</v>
      </c>
    </row>
    <row r="454" spans="1:3">
      <c r="A454" s="75">
        <v>455</v>
      </c>
      <c r="B454" s="227" t="s">
        <v>650</v>
      </c>
      <c r="C454" s="230" t="s">
        <v>205</v>
      </c>
    </row>
    <row r="455" spans="1:3">
      <c r="A455" s="75">
        <v>456</v>
      </c>
      <c r="B455" s="227" t="s">
        <v>651</v>
      </c>
      <c r="C455" s="230" t="s">
        <v>205</v>
      </c>
    </row>
    <row r="456" spans="1:3">
      <c r="A456" s="75">
        <v>457</v>
      </c>
      <c r="B456" s="227" t="s">
        <v>652</v>
      </c>
      <c r="C456" s="230" t="s">
        <v>205</v>
      </c>
    </row>
    <row r="457" spans="1:3">
      <c r="A457" s="230">
        <v>458</v>
      </c>
      <c r="B457" s="231" t="s">
        <v>653</v>
      </c>
      <c r="C457" s="75" t="s">
        <v>136</v>
      </c>
    </row>
    <row r="458" spans="1:3">
      <c r="A458" s="75">
        <v>459</v>
      </c>
      <c r="B458" s="227" t="s">
        <v>654</v>
      </c>
      <c r="C458" s="230"/>
    </row>
    <row r="459" spans="1:3">
      <c r="A459" s="75">
        <v>460</v>
      </c>
      <c r="B459" s="227" t="s">
        <v>655</v>
      </c>
      <c r="C459" s="230"/>
    </row>
    <row r="460" spans="1:3">
      <c r="A460" s="75">
        <v>461</v>
      </c>
      <c r="B460" s="227" t="s">
        <v>656</v>
      </c>
      <c r="C460" s="230"/>
    </row>
    <row r="461" spans="1:3">
      <c r="A461" s="75">
        <v>462</v>
      </c>
      <c r="B461" s="227" t="s">
        <v>657</v>
      </c>
      <c r="C461" s="230" t="s">
        <v>369</v>
      </c>
    </row>
    <row r="462" spans="1:3">
      <c r="A462" s="75">
        <v>463</v>
      </c>
      <c r="B462" s="227" t="s">
        <v>658</v>
      </c>
      <c r="C462" s="230"/>
    </row>
    <row r="463" spans="1:3">
      <c r="A463" s="75">
        <v>464</v>
      </c>
      <c r="B463" s="227" t="s">
        <v>659</v>
      </c>
      <c r="C463" s="230"/>
    </row>
    <row r="464" spans="1:3">
      <c r="A464" s="230">
        <v>465</v>
      </c>
      <c r="B464" s="231" t="s">
        <v>660</v>
      </c>
      <c r="C464" s="230"/>
    </row>
    <row r="465" spans="1:3">
      <c r="A465" s="75">
        <v>466</v>
      </c>
      <c r="B465" s="227" t="s">
        <v>661</v>
      </c>
      <c r="C465" s="230"/>
    </row>
    <row r="466" spans="1:3">
      <c r="A466" s="75">
        <v>467</v>
      </c>
      <c r="B466" s="227" t="s">
        <v>662</v>
      </c>
      <c r="C466" s="230"/>
    </row>
    <row r="467" spans="1:3">
      <c r="A467" s="75">
        <v>468</v>
      </c>
      <c r="B467" s="231" t="s">
        <v>663</v>
      </c>
      <c r="C467" s="230"/>
    </row>
    <row r="468" spans="1:3">
      <c r="A468" s="75">
        <v>469</v>
      </c>
      <c r="B468" s="231" t="s">
        <v>664</v>
      </c>
      <c r="C468" s="230"/>
    </row>
    <row r="469" spans="1:3" ht="28.5">
      <c r="A469" s="75">
        <v>470</v>
      </c>
      <c r="B469" s="334" t="s">
        <v>665</v>
      </c>
      <c r="C469" s="230" t="s">
        <v>271</v>
      </c>
    </row>
    <row r="470" spans="1:3">
      <c r="A470" s="75">
        <v>471</v>
      </c>
      <c r="B470" s="227" t="s">
        <v>666</v>
      </c>
      <c r="C470" s="230" t="s">
        <v>271</v>
      </c>
    </row>
    <row r="471" spans="1:3">
      <c r="A471" s="75">
        <v>472</v>
      </c>
      <c r="B471" s="227" t="s">
        <v>667</v>
      </c>
      <c r="C471" s="230" t="s">
        <v>271</v>
      </c>
    </row>
    <row r="472" spans="1:3">
      <c r="A472" s="230">
        <v>473</v>
      </c>
      <c r="B472" s="231" t="s">
        <v>668</v>
      </c>
      <c r="C472" s="230" t="s">
        <v>271</v>
      </c>
    </row>
    <row r="473" spans="1:3">
      <c r="A473" s="75">
        <v>474</v>
      </c>
      <c r="B473" s="227" t="s">
        <v>669</v>
      </c>
      <c r="C473" s="230"/>
    </row>
    <row r="474" spans="1:3">
      <c r="A474" s="230">
        <v>475</v>
      </c>
      <c r="B474" s="231" t="s">
        <v>670</v>
      </c>
      <c r="C474" s="230"/>
    </row>
    <row r="475" spans="1:3">
      <c r="A475" s="230">
        <v>477</v>
      </c>
      <c r="B475" s="231" t="s">
        <v>671</v>
      </c>
      <c r="C475" s="230"/>
    </row>
    <row r="476" spans="1:3">
      <c r="A476" s="230">
        <v>478</v>
      </c>
      <c r="B476" s="231" t="s">
        <v>672</v>
      </c>
      <c r="C476" s="230" t="s">
        <v>312</v>
      </c>
    </row>
    <row r="477" spans="1:3">
      <c r="A477" s="75">
        <v>479</v>
      </c>
      <c r="B477" s="227" t="s">
        <v>673</v>
      </c>
      <c r="C477" s="230" t="s">
        <v>627</v>
      </c>
    </row>
    <row r="478" spans="1:3">
      <c r="A478" s="75">
        <v>484</v>
      </c>
      <c r="B478" s="227" t="s">
        <v>612</v>
      </c>
      <c r="C478" s="230"/>
    </row>
    <row r="479" spans="1:3">
      <c r="A479" s="75">
        <v>485</v>
      </c>
      <c r="B479" s="227" t="s">
        <v>613</v>
      </c>
      <c r="C479" s="230" t="s">
        <v>271</v>
      </c>
    </row>
    <row r="480" spans="1:3">
      <c r="A480" s="75">
        <v>486</v>
      </c>
      <c r="B480" s="227" t="s">
        <v>614</v>
      </c>
      <c r="C480" s="230"/>
    </row>
    <row r="481" spans="1:3">
      <c r="A481" s="75">
        <v>487</v>
      </c>
      <c r="B481" s="227" t="s">
        <v>615</v>
      </c>
      <c r="C481" s="230" t="s">
        <v>271</v>
      </c>
    </row>
    <row r="482" spans="1:3">
      <c r="A482" s="75">
        <v>488</v>
      </c>
      <c r="B482" s="227" t="s">
        <v>616</v>
      </c>
      <c r="C482" s="230"/>
    </row>
    <row r="483" spans="1:3">
      <c r="A483" s="75">
        <v>489</v>
      </c>
      <c r="B483" s="227" t="s">
        <v>617</v>
      </c>
      <c r="C483" s="230"/>
    </row>
    <row r="484" spans="1:3">
      <c r="A484" s="75">
        <v>490</v>
      </c>
      <c r="B484" s="227" t="s">
        <v>618</v>
      </c>
      <c r="C484" s="230"/>
    </row>
    <row r="485" spans="1:3">
      <c r="A485" s="75">
        <v>491</v>
      </c>
      <c r="B485" s="227" t="s">
        <v>619</v>
      </c>
      <c r="C485" s="230"/>
    </row>
    <row r="486" spans="1:3">
      <c r="A486" s="75">
        <v>492</v>
      </c>
      <c r="B486" s="227" t="s">
        <v>620</v>
      </c>
      <c r="C486" s="230" t="s">
        <v>271</v>
      </c>
    </row>
    <row r="487" spans="1:3">
      <c r="A487" s="75">
        <v>493</v>
      </c>
      <c r="B487" s="227" t="s">
        <v>621</v>
      </c>
      <c r="C487" s="230"/>
    </row>
    <row r="488" spans="1:3">
      <c r="A488" s="75">
        <v>494</v>
      </c>
      <c r="B488" s="227" t="s">
        <v>622</v>
      </c>
      <c r="C488" s="230"/>
    </row>
    <row r="489" spans="1:3">
      <c r="A489" s="75">
        <v>495</v>
      </c>
      <c r="B489" s="227" t="s">
        <v>697</v>
      </c>
      <c r="C489" s="230"/>
    </row>
    <row r="490" spans="1:3">
      <c r="A490" s="75">
        <v>496</v>
      </c>
      <c r="B490" s="227" t="s">
        <v>623</v>
      </c>
      <c r="C490" s="230"/>
    </row>
    <row r="491" spans="1:3">
      <c r="A491" s="75">
        <v>497</v>
      </c>
      <c r="B491" s="227" t="s">
        <v>624</v>
      </c>
      <c r="C491" s="230"/>
    </row>
    <row r="492" spans="1:3">
      <c r="A492" s="75">
        <v>499</v>
      </c>
      <c r="B492" s="227" t="s">
        <v>674</v>
      </c>
      <c r="C492" s="230" t="s">
        <v>534</v>
      </c>
    </row>
    <row r="493" spans="1:3">
      <c r="A493" s="75">
        <v>500</v>
      </c>
      <c r="B493" s="227" t="s">
        <v>675</v>
      </c>
      <c r="C493" s="230" t="s">
        <v>534</v>
      </c>
    </row>
    <row r="494" spans="1:3">
      <c r="A494" s="75">
        <v>501</v>
      </c>
      <c r="B494" s="227" t="s">
        <v>676</v>
      </c>
      <c r="C494" s="230" t="s">
        <v>534</v>
      </c>
    </row>
    <row r="495" spans="1:3">
      <c r="A495" s="75">
        <v>502</v>
      </c>
      <c r="B495" s="231" t="s">
        <v>677</v>
      </c>
      <c r="C495" s="230"/>
    </row>
    <row r="496" spans="1:3">
      <c r="A496" s="75">
        <v>503</v>
      </c>
      <c r="B496" s="227" t="s">
        <v>678</v>
      </c>
      <c r="C496" s="230" t="s">
        <v>205</v>
      </c>
    </row>
    <row r="497" spans="1:3">
      <c r="A497" s="75">
        <v>504</v>
      </c>
      <c r="B497" s="227" t="s">
        <v>679</v>
      </c>
      <c r="C497" s="230" t="s">
        <v>205</v>
      </c>
    </row>
    <row r="498" spans="1:3">
      <c r="A498" s="75">
        <v>505</v>
      </c>
      <c r="B498" s="227" t="s">
        <v>680</v>
      </c>
      <c r="C498" s="230" t="s">
        <v>205</v>
      </c>
    </row>
    <row r="499" spans="1:3">
      <c r="A499" s="75">
        <v>506</v>
      </c>
      <c r="B499" s="227" t="s">
        <v>681</v>
      </c>
      <c r="C499" s="230" t="s">
        <v>205</v>
      </c>
    </row>
    <row r="500" spans="1:3">
      <c r="A500" s="75">
        <v>507</v>
      </c>
      <c r="B500" s="227" t="s">
        <v>682</v>
      </c>
      <c r="C500" s="230" t="s">
        <v>205</v>
      </c>
    </row>
    <row r="501" spans="1:3">
      <c r="A501" s="75">
        <v>508</v>
      </c>
      <c r="B501" s="227" t="s">
        <v>683</v>
      </c>
      <c r="C501" s="230" t="s">
        <v>205</v>
      </c>
    </row>
    <row r="502" spans="1:3">
      <c r="A502" s="75">
        <v>509</v>
      </c>
      <c r="B502" s="227" t="s">
        <v>684</v>
      </c>
      <c r="C502" s="75" t="s">
        <v>793</v>
      </c>
    </row>
    <row r="503" spans="1:3">
      <c r="A503" s="75">
        <v>510</v>
      </c>
      <c r="B503" s="227" t="s">
        <v>685</v>
      </c>
      <c r="C503" s="75" t="s">
        <v>793</v>
      </c>
    </row>
    <row r="504" spans="1:3">
      <c r="A504" s="75">
        <v>511</v>
      </c>
      <c r="B504" s="227" t="s">
        <v>686</v>
      </c>
      <c r="C504" s="75" t="s">
        <v>793</v>
      </c>
    </row>
    <row r="505" spans="1:3">
      <c r="A505" s="75">
        <v>512</v>
      </c>
      <c r="B505" s="227" t="s">
        <v>687</v>
      </c>
      <c r="C505" s="75" t="s">
        <v>793</v>
      </c>
    </row>
    <row r="506" spans="1:3">
      <c r="A506" s="75">
        <v>513</v>
      </c>
      <c r="B506" s="227" t="s">
        <v>688</v>
      </c>
      <c r="C506" s="230"/>
    </row>
    <row r="507" spans="1:3">
      <c r="A507" s="75">
        <v>514</v>
      </c>
      <c r="B507" s="227" t="s">
        <v>689</v>
      </c>
      <c r="C507" s="230" t="s">
        <v>321</v>
      </c>
    </row>
    <row r="508" spans="1:3">
      <c r="A508" s="75">
        <v>515</v>
      </c>
      <c r="B508" s="227" t="s">
        <v>690</v>
      </c>
      <c r="C508" s="230" t="s">
        <v>695</v>
      </c>
    </row>
    <row r="509" spans="1:3">
      <c r="A509" s="230">
        <v>516</v>
      </c>
      <c r="B509" s="231" t="s">
        <v>691</v>
      </c>
      <c r="C509" s="230"/>
    </row>
    <row r="510" spans="1:3">
      <c r="A510" s="75">
        <v>517</v>
      </c>
      <c r="B510" s="227" t="s">
        <v>698</v>
      </c>
      <c r="C510" s="230" t="s">
        <v>261</v>
      </c>
    </row>
    <row r="511" spans="1:3">
      <c r="A511" s="75">
        <v>518</v>
      </c>
      <c r="B511" s="227" t="s">
        <v>699</v>
      </c>
      <c r="C511" s="230"/>
    </row>
    <row r="512" spans="1:3">
      <c r="A512" s="75">
        <v>519</v>
      </c>
      <c r="B512" s="227" t="s">
        <v>700</v>
      </c>
      <c r="C512" s="230" t="s">
        <v>694</v>
      </c>
    </row>
    <row r="513" spans="1:3">
      <c r="A513" s="75">
        <v>520</v>
      </c>
      <c r="B513" s="227" t="s">
        <v>701</v>
      </c>
      <c r="C513" s="230"/>
    </row>
    <row r="514" spans="1:3">
      <c r="A514" s="75">
        <v>521</v>
      </c>
      <c r="B514" s="227" t="s">
        <v>702</v>
      </c>
      <c r="C514" s="230" t="s">
        <v>694</v>
      </c>
    </row>
    <row r="515" spans="1:3">
      <c r="A515" s="75">
        <v>522</v>
      </c>
      <c r="B515" s="227" t="s">
        <v>703</v>
      </c>
      <c r="C515" s="230" t="s">
        <v>694</v>
      </c>
    </row>
    <row r="516" spans="1:3">
      <c r="A516" s="75">
        <v>523</v>
      </c>
      <c r="B516" s="227" t="s">
        <v>704</v>
      </c>
      <c r="C516" s="230" t="s">
        <v>694</v>
      </c>
    </row>
    <row r="517" spans="1:3">
      <c r="A517" s="230">
        <v>524</v>
      </c>
      <c r="B517" s="227" t="s">
        <v>705</v>
      </c>
      <c r="C517" s="230" t="s">
        <v>161</v>
      </c>
    </row>
    <row r="518" spans="1:3">
      <c r="A518" s="75">
        <v>525</v>
      </c>
      <c r="B518" s="227" t="s">
        <v>706</v>
      </c>
      <c r="C518" s="230"/>
    </row>
    <row r="519" spans="1:3">
      <c r="A519" s="75">
        <v>526</v>
      </c>
      <c r="B519" s="227" t="s">
        <v>707</v>
      </c>
      <c r="C519" s="230"/>
    </row>
    <row r="520" spans="1:3">
      <c r="A520" s="75">
        <v>527</v>
      </c>
      <c r="B520" s="227" t="s">
        <v>708</v>
      </c>
      <c r="C520" s="230" t="s">
        <v>175</v>
      </c>
    </row>
    <row r="521" spans="1:3">
      <c r="A521" s="75">
        <v>528</v>
      </c>
      <c r="B521" s="227" t="s">
        <v>709</v>
      </c>
      <c r="C521" s="230" t="s">
        <v>175</v>
      </c>
    </row>
    <row r="522" spans="1:3">
      <c r="A522" s="75">
        <v>529</v>
      </c>
      <c r="B522" s="227" t="s">
        <v>710</v>
      </c>
      <c r="C522" s="75" t="s">
        <v>136</v>
      </c>
    </row>
    <row r="523" spans="1:3">
      <c r="A523" s="230">
        <v>530</v>
      </c>
      <c r="B523" s="227" t="s">
        <v>711</v>
      </c>
      <c r="C523" s="230" t="s">
        <v>312</v>
      </c>
    </row>
    <row r="524" spans="1:3">
      <c r="A524" s="75">
        <v>531</v>
      </c>
      <c r="B524" s="227" t="s">
        <v>712</v>
      </c>
      <c r="C524" s="230"/>
    </row>
    <row r="525" spans="1:3">
      <c r="A525" s="75">
        <v>532</v>
      </c>
      <c r="B525" s="227" t="s">
        <v>713</v>
      </c>
      <c r="C525" s="230" t="s">
        <v>306</v>
      </c>
    </row>
    <row r="526" spans="1:3">
      <c r="A526" s="75">
        <v>533</v>
      </c>
      <c r="B526" s="227" t="s">
        <v>714</v>
      </c>
      <c r="C526" s="75" t="s">
        <v>398</v>
      </c>
    </row>
    <row r="527" spans="1:3">
      <c r="A527" s="75">
        <v>534</v>
      </c>
      <c r="B527" s="227" t="s">
        <v>715</v>
      </c>
      <c r="C527" s="75" t="s">
        <v>398</v>
      </c>
    </row>
    <row r="528" spans="1:3">
      <c r="A528" s="75">
        <v>535</v>
      </c>
      <c r="B528" s="227" t="s">
        <v>716</v>
      </c>
      <c r="C528" s="230"/>
    </row>
    <row r="529" spans="1:3">
      <c r="A529" s="75">
        <v>536</v>
      </c>
      <c r="B529" s="227" t="s">
        <v>717</v>
      </c>
      <c r="C529" s="230" t="s">
        <v>210</v>
      </c>
    </row>
    <row r="530" spans="1:3">
      <c r="A530" s="230">
        <v>537</v>
      </c>
      <c r="B530" s="227" t="s">
        <v>718</v>
      </c>
      <c r="C530" s="230"/>
    </row>
    <row r="531" spans="1:3">
      <c r="A531" s="230">
        <v>538</v>
      </c>
      <c r="B531" s="227" t="s">
        <v>719</v>
      </c>
      <c r="C531" s="230" t="s">
        <v>331</v>
      </c>
    </row>
    <row r="532" spans="1:3">
      <c r="A532" s="230">
        <v>539</v>
      </c>
      <c r="B532" s="231" t="s">
        <v>720</v>
      </c>
      <c r="C532" s="230"/>
    </row>
    <row r="533" spans="1:3">
      <c r="A533" s="75">
        <v>540</v>
      </c>
      <c r="B533" s="231" t="s">
        <v>721</v>
      </c>
      <c r="C533" s="230" t="s">
        <v>205</v>
      </c>
    </row>
    <row r="534" spans="1:3">
      <c r="A534" s="230">
        <v>541</v>
      </c>
      <c r="B534" s="231" t="s">
        <v>722</v>
      </c>
      <c r="C534" s="230" t="s">
        <v>205</v>
      </c>
    </row>
    <row r="535" spans="1:3">
      <c r="A535" s="230">
        <v>542</v>
      </c>
      <c r="B535" s="231" t="s">
        <v>723</v>
      </c>
      <c r="C535" s="230" t="s">
        <v>205</v>
      </c>
    </row>
    <row r="536" spans="1:3">
      <c r="A536" s="230">
        <v>543</v>
      </c>
      <c r="B536" s="231" t="s">
        <v>724</v>
      </c>
      <c r="C536" s="230" t="s">
        <v>205</v>
      </c>
    </row>
    <row r="537" spans="1:3">
      <c r="A537" s="75">
        <v>544</v>
      </c>
      <c r="B537" s="231" t="s">
        <v>725</v>
      </c>
      <c r="C537" s="230" t="s">
        <v>205</v>
      </c>
    </row>
    <row r="538" spans="1:3">
      <c r="A538" s="75">
        <v>545</v>
      </c>
      <c r="B538" s="231" t="s">
        <v>726</v>
      </c>
      <c r="C538" s="230" t="s">
        <v>205</v>
      </c>
    </row>
    <row r="539" spans="1:3">
      <c r="A539" s="75">
        <v>546</v>
      </c>
      <c r="B539" s="231" t="s">
        <v>727</v>
      </c>
      <c r="C539" s="230" t="s">
        <v>271</v>
      </c>
    </row>
    <row r="540" spans="1:3">
      <c r="A540" s="230">
        <v>547</v>
      </c>
      <c r="B540" s="231" t="s">
        <v>728</v>
      </c>
      <c r="C540" s="230" t="s">
        <v>271</v>
      </c>
    </row>
    <row r="541" spans="1:3">
      <c r="A541" s="230">
        <v>548</v>
      </c>
      <c r="B541" s="231" t="s">
        <v>729</v>
      </c>
      <c r="C541" s="230" t="s">
        <v>271</v>
      </c>
    </row>
    <row r="542" spans="1:3">
      <c r="A542" s="230">
        <v>549</v>
      </c>
      <c r="B542" s="231" t="s">
        <v>730</v>
      </c>
      <c r="C542" s="230" t="s">
        <v>271</v>
      </c>
    </row>
    <row r="543" spans="1:3">
      <c r="A543" s="75">
        <v>550</v>
      </c>
      <c r="B543" s="231" t="s">
        <v>731</v>
      </c>
      <c r="C543" s="230" t="s">
        <v>271</v>
      </c>
    </row>
    <row r="544" spans="1:3">
      <c r="A544" s="230">
        <v>551</v>
      </c>
      <c r="B544" s="231" t="s">
        <v>732</v>
      </c>
      <c r="C544" s="230" t="s">
        <v>271</v>
      </c>
    </row>
    <row r="545" spans="1:3">
      <c r="A545" s="230">
        <v>552</v>
      </c>
      <c r="B545" s="231" t="s">
        <v>733</v>
      </c>
      <c r="C545" s="230"/>
    </row>
    <row r="546" spans="1:3">
      <c r="A546" s="230">
        <v>553</v>
      </c>
      <c r="B546" s="231" t="s">
        <v>734</v>
      </c>
      <c r="C546" s="230"/>
    </row>
    <row r="547" spans="1:3">
      <c r="A547" s="75">
        <v>554</v>
      </c>
      <c r="B547" s="231" t="s">
        <v>735</v>
      </c>
      <c r="C547" s="230" t="s">
        <v>271</v>
      </c>
    </row>
    <row r="548" spans="1:3">
      <c r="A548" s="75">
        <v>555</v>
      </c>
      <c r="B548" s="231" t="s">
        <v>736</v>
      </c>
      <c r="C548" s="230"/>
    </row>
    <row r="549" spans="1:3">
      <c r="A549" s="75">
        <v>556</v>
      </c>
      <c r="B549" s="231" t="s">
        <v>737</v>
      </c>
      <c r="C549" s="230" t="s">
        <v>271</v>
      </c>
    </row>
    <row r="550" spans="1:3">
      <c r="A550" s="230">
        <v>557</v>
      </c>
      <c r="B550" s="231" t="s">
        <v>738</v>
      </c>
      <c r="C550" s="230" t="s">
        <v>271</v>
      </c>
    </row>
    <row r="551" spans="1:3">
      <c r="A551" s="230">
        <v>558</v>
      </c>
      <c r="B551" s="231" t="s">
        <v>739</v>
      </c>
      <c r="C551" s="230" t="s">
        <v>271</v>
      </c>
    </row>
    <row r="552" spans="1:3">
      <c r="A552" s="230">
        <v>559</v>
      </c>
      <c r="B552" s="231" t="s">
        <v>740</v>
      </c>
      <c r="C552" s="230" t="s">
        <v>271</v>
      </c>
    </row>
    <row r="553" spans="1:3">
      <c r="A553" s="75">
        <v>560</v>
      </c>
      <c r="B553" s="231" t="s">
        <v>741</v>
      </c>
      <c r="C553" s="230" t="s">
        <v>271</v>
      </c>
    </row>
    <row r="554" spans="1:3">
      <c r="A554" s="230">
        <v>561</v>
      </c>
      <c r="B554" s="231" t="s">
        <v>742</v>
      </c>
      <c r="C554" s="230" t="s">
        <v>271</v>
      </c>
    </row>
    <row r="555" spans="1:3">
      <c r="A555" s="230">
        <v>562</v>
      </c>
      <c r="B555" s="231" t="s">
        <v>743</v>
      </c>
      <c r="C555" s="230" t="s">
        <v>271</v>
      </c>
    </row>
    <row r="556" spans="1:3">
      <c r="A556" s="230">
        <v>563</v>
      </c>
      <c r="B556" s="231" t="s">
        <v>744</v>
      </c>
      <c r="C556" s="230"/>
    </row>
    <row r="557" spans="1:3">
      <c r="A557" s="75">
        <v>564</v>
      </c>
      <c r="B557" s="231" t="s">
        <v>745</v>
      </c>
      <c r="C557" s="230" t="s">
        <v>271</v>
      </c>
    </row>
    <row r="558" spans="1:3">
      <c r="A558" s="75">
        <v>565</v>
      </c>
      <c r="B558" s="231" t="s">
        <v>746</v>
      </c>
      <c r="C558" s="230" t="s">
        <v>271</v>
      </c>
    </row>
    <row r="559" spans="1:3">
      <c r="A559" s="75">
        <v>566</v>
      </c>
      <c r="B559" s="231" t="s">
        <v>747</v>
      </c>
      <c r="C559" s="230" t="s">
        <v>271</v>
      </c>
    </row>
    <row r="560" spans="1:3">
      <c r="A560" s="230">
        <v>567</v>
      </c>
      <c r="B560" s="231" t="s">
        <v>748</v>
      </c>
      <c r="C560" s="230" t="s">
        <v>271</v>
      </c>
    </row>
    <row r="561" spans="1:3">
      <c r="A561" s="230">
        <v>568</v>
      </c>
      <c r="B561" s="231" t="s">
        <v>794</v>
      </c>
      <c r="C561" s="230" t="s">
        <v>271</v>
      </c>
    </row>
    <row r="562" spans="1:3">
      <c r="A562" s="230">
        <v>569</v>
      </c>
      <c r="B562" s="231" t="s">
        <v>749</v>
      </c>
      <c r="C562" s="230" t="s">
        <v>271</v>
      </c>
    </row>
    <row r="563" spans="1:3">
      <c r="A563" s="75">
        <v>570</v>
      </c>
      <c r="B563" s="231" t="s">
        <v>750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751</v>
      </c>
      <c r="C565" s="230" t="s">
        <v>271</v>
      </c>
    </row>
    <row r="566" spans="1:3">
      <c r="A566" s="230">
        <v>573</v>
      </c>
      <c r="B566" s="231" t="s">
        <v>752</v>
      </c>
      <c r="C566" s="230" t="s">
        <v>271</v>
      </c>
    </row>
    <row r="567" spans="1:3">
      <c r="A567" s="75">
        <v>574</v>
      </c>
      <c r="B567" s="231" t="s">
        <v>753</v>
      </c>
      <c r="C567" s="75" t="s">
        <v>398</v>
      </c>
    </row>
    <row r="568" spans="1:3">
      <c r="A568" s="75">
        <v>575</v>
      </c>
      <c r="B568" s="231" t="s">
        <v>754</v>
      </c>
      <c r="C568" s="75" t="s">
        <v>398</v>
      </c>
    </row>
    <row r="569" spans="1:3">
      <c r="A569" s="75">
        <v>576</v>
      </c>
      <c r="B569" s="231" t="s">
        <v>755</v>
      </c>
      <c r="C569" s="75" t="s">
        <v>398</v>
      </c>
    </row>
    <row r="570" spans="1:3">
      <c r="A570" s="230">
        <v>577</v>
      </c>
      <c r="B570" s="231" t="s">
        <v>756</v>
      </c>
      <c r="C570" s="75" t="s">
        <v>398</v>
      </c>
    </row>
    <row r="571" spans="1:3">
      <c r="A571" s="230">
        <v>578</v>
      </c>
      <c r="B571" s="231" t="s">
        <v>757</v>
      </c>
      <c r="C571" s="75" t="s">
        <v>398</v>
      </c>
    </row>
    <row r="572" spans="1:3">
      <c r="A572" s="230">
        <v>579</v>
      </c>
      <c r="B572" s="231" t="s">
        <v>758</v>
      </c>
      <c r="C572" s="230" t="s">
        <v>627</v>
      </c>
    </row>
    <row r="573" spans="1:3">
      <c r="A573" s="75">
        <v>580</v>
      </c>
      <c r="B573" s="231" t="s">
        <v>759</v>
      </c>
      <c r="C573" s="230" t="s">
        <v>627</v>
      </c>
    </row>
    <row r="574" spans="1:3">
      <c r="A574" s="230">
        <v>581</v>
      </c>
      <c r="B574" s="231" t="s">
        <v>760</v>
      </c>
      <c r="C574" s="230" t="s">
        <v>627</v>
      </c>
    </row>
    <row r="575" spans="1:3">
      <c r="A575" s="230">
        <v>582</v>
      </c>
      <c r="B575" s="231" t="s">
        <v>761</v>
      </c>
      <c r="C575" s="230" t="s">
        <v>627</v>
      </c>
    </row>
    <row r="576" spans="1:3">
      <c r="A576" s="230">
        <v>583</v>
      </c>
      <c r="B576" s="231" t="s">
        <v>762</v>
      </c>
      <c r="C576" s="230" t="s">
        <v>627</v>
      </c>
    </row>
    <row r="577" spans="1:3">
      <c r="A577" s="75">
        <v>584</v>
      </c>
      <c r="B577" s="231" t="s">
        <v>763</v>
      </c>
      <c r="C577" s="230" t="s">
        <v>627</v>
      </c>
    </row>
    <row r="578" spans="1:3">
      <c r="A578" s="75">
        <v>585</v>
      </c>
      <c r="B578" s="231" t="s">
        <v>764</v>
      </c>
      <c r="C578" s="230" t="s">
        <v>534</v>
      </c>
    </row>
    <row r="579" spans="1:3">
      <c r="A579" s="75">
        <v>586</v>
      </c>
      <c r="B579" s="231" t="s">
        <v>765</v>
      </c>
      <c r="C579" s="230" t="s">
        <v>534</v>
      </c>
    </row>
    <row r="580" spans="1:3">
      <c r="A580" s="230">
        <v>587</v>
      </c>
      <c r="B580" s="231" t="s">
        <v>766</v>
      </c>
      <c r="C580" s="230" t="s">
        <v>534</v>
      </c>
    </row>
    <row r="581" spans="1:3">
      <c r="A581" s="230">
        <v>588</v>
      </c>
      <c r="B581" s="231" t="s">
        <v>767</v>
      </c>
      <c r="C581" s="230" t="s">
        <v>534</v>
      </c>
    </row>
    <row r="582" spans="1:3">
      <c r="A582" s="230">
        <v>589</v>
      </c>
      <c r="B582" s="231" t="s">
        <v>768</v>
      </c>
      <c r="C582" s="230" t="s">
        <v>534</v>
      </c>
    </row>
    <row r="583" spans="1:3">
      <c r="A583" s="230">
        <v>590</v>
      </c>
      <c r="B583" s="231" t="s">
        <v>769</v>
      </c>
      <c r="C583" s="230" t="s">
        <v>534</v>
      </c>
    </row>
    <row r="584" spans="1:3">
      <c r="A584" s="230">
        <v>591</v>
      </c>
      <c r="B584" s="231" t="s">
        <v>770</v>
      </c>
      <c r="C584" s="230" t="s">
        <v>312</v>
      </c>
    </row>
    <row r="585" spans="1:3">
      <c r="A585" s="230">
        <v>592</v>
      </c>
      <c r="B585" s="231" t="s">
        <v>771</v>
      </c>
      <c r="C585" s="230" t="s">
        <v>341</v>
      </c>
    </row>
    <row r="586" spans="1:3">
      <c r="A586" s="75">
        <v>593</v>
      </c>
      <c r="B586" s="231" t="s">
        <v>772</v>
      </c>
      <c r="C586" s="230" t="s">
        <v>341</v>
      </c>
    </row>
    <row r="587" spans="1:3">
      <c r="A587" s="75">
        <v>594</v>
      </c>
      <c r="B587" s="231" t="s">
        <v>773</v>
      </c>
      <c r="C587" s="230" t="s">
        <v>341</v>
      </c>
    </row>
    <row r="588" spans="1:3">
      <c r="A588" s="75">
        <v>595</v>
      </c>
      <c r="B588" s="231" t="s">
        <v>774</v>
      </c>
      <c r="C588" s="230" t="s">
        <v>136</v>
      </c>
    </row>
    <row r="589" spans="1:3">
      <c r="A589" s="230">
        <v>596</v>
      </c>
      <c r="B589" s="231" t="s">
        <v>775</v>
      </c>
      <c r="C589" s="230" t="s">
        <v>196</v>
      </c>
    </row>
    <row r="590" spans="1:3">
      <c r="A590" s="230">
        <v>597</v>
      </c>
      <c r="B590" s="231" t="s">
        <v>776</v>
      </c>
      <c r="C590" s="230" t="s">
        <v>196</v>
      </c>
    </row>
    <row r="591" spans="1:3">
      <c r="A591" s="230">
        <v>598</v>
      </c>
      <c r="B591" s="231" t="s">
        <v>777</v>
      </c>
      <c r="C591" s="230" t="s">
        <v>196</v>
      </c>
    </row>
    <row r="592" spans="1:3">
      <c r="A592" s="230">
        <v>599</v>
      </c>
      <c r="B592" s="231" t="s">
        <v>795</v>
      </c>
      <c r="C592" s="230" t="s">
        <v>196</v>
      </c>
    </row>
    <row r="593" spans="1:6">
      <c r="A593" s="230">
        <v>600</v>
      </c>
      <c r="B593" s="231" t="s">
        <v>778</v>
      </c>
      <c r="C593" s="230" t="s">
        <v>321</v>
      </c>
    </row>
    <row r="594" spans="1:6">
      <c r="A594" s="230">
        <v>601</v>
      </c>
      <c r="B594" s="231" t="s">
        <v>779</v>
      </c>
      <c r="C594" s="230" t="s">
        <v>321</v>
      </c>
    </row>
    <row r="595" spans="1:6">
      <c r="A595" s="75">
        <v>602</v>
      </c>
      <c r="B595" s="231" t="s">
        <v>780</v>
      </c>
      <c r="C595" s="230" t="s">
        <v>321</v>
      </c>
    </row>
    <row r="596" spans="1:6">
      <c r="A596" s="75">
        <v>603</v>
      </c>
      <c r="B596" s="231" t="s">
        <v>781</v>
      </c>
      <c r="C596" s="230" t="s">
        <v>321</v>
      </c>
    </row>
    <row r="597" spans="1:6">
      <c r="A597" s="75">
        <v>604</v>
      </c>
      <c r="B597" s="231" t="s">
        <v>782</v>
      </c>
      <c r="C597" s="230"/>
    </row>
    <row r="598" spans="1:6">
      <c r="A598" s="230">
        <v>605</v>
      </c>
      <c r="B598" s="231" t="s">
        <v>783</v>
      </c>
      <c r="C598" s="230"/>
    </row>
    <row r="599" spans="1:6">
      <c r="A599" s="230">
        <v>606</v>
      </c>
      <c r="B599" s="231" t="s">
        <v>784</v>
      </c>
      <c r="C599" s="230" t="s">
        <v>369</v>
      </c>
    </row>
    <row r="600" spans="1:6">
      <c r="A600" s="230">
        <v>607</v>
      </c>
      <c r="B600" s="231" t="s">
        <v>785</v>
      </c>
      <c r="C600" s="230" t="s">
        <v>261</v>
      </c>
    </row>
    <row r="601" spans="1:6">
      <c r="A601" s="230">
        <v>608</v>
      </c>
      <c r="B601" s="231" t="s">
        <v>786</v>
      </c>
      <c r="C601" s="230" t="s">
        <v>261</v>
      </c>
    </row>
    <row r="602" spans="1:6">
      <c r="A602" s="75">
        <v>609</v>
      </c>
      <c r="B602" s="231" t="s">
        <v>787</v>
      </c>
      <c r="C602" s="230" t="s">
        <v>261</v>
      </c>
    </row>
    <row r="603" spans="1:6">
      <c r="A603" s="75">
        <v>610</v>
      </c>
      <c r="B603" s="231" t="s">
        <v>788</v>
      </c>
      <c r="C603" s="230" t="s">
        <v>261</v>
      </c>
    </row>
    <row r="604" spans="1:6">
      <c r="A604" s="75">
        <v>611</v>
      </c>
      <c r="B604" s="231" t="s">
        <v>789</v>
      </c>
      <c r="C604" s="230" t="s">
        <v>261</v>
      </c>
    </row>
    <row r="605" spans="1:6">
      <c r="A605" s="75">
        <v>612</v>
      </c>
      <c r="B605" s="231" t="s">
        <v>792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791</v>
      </c>
      <c r="C606" s="75" t="s">
        <v>136</v>
      </c>
      <c r="D606" s="347"/>
      <c r="E606" s="346"/>
      <c r="F606" s="346"/>
    </row>
    <row r="607" spans="1:6">
      <c r="A607" s="75">
        <v>614</v>
      </c>
      <c r="B607" s="227" t="s">
        <v>796</v>
      </c>
      <c r="C607" s="230" t="s">
        <v>627</v>
      </c>
    </row>
    <row r="608" spans="1:6">
      <c r="A608" s="230">
        <v>615</v>
      </c>
      <c r="B608" s="231" t="s">
        <v>797</v>
      </c>
      <c r="C608" s="230" t="s">
        <v>627</v>
      </c>
    </row>
    <row r="609" spans="1:3">
      <c r="A609" s="230">
        <v>616</v>
      </c>
      <c r="B609" s="231" t="s">
        <v>798</v>
      </c>
      <c r="C609" s="230" t="s">
        <v>627</v>
      </c>
    </row>
    <row r="610" spans="1:3">
      <c r="A610" s="230">
        <v>617</v>
      </c>
      <c r="B610" s="231" t="s">
        <v>799</v>
      </c>
      <c r="C610" s="230" t="s">
        <v>321</v>
      </c>
    </row>
    <row r="611" spans="1:3">
      <c r="A611" s="230">
        <v>618</v>
      </c>
      <c r="B611" s="231" t="s">
        <v>800</v>
      </c>
      <c r="C611" s="230" t="s">
        <v>321</v>
      </c>
    </row>
    <row r="612" spans="1:3">
      <c r="A612" s="75">
        <v>619</v>
      </c>
      <c r="B612" s="231" t="s">
        <v>801</v>
      </c>
      <c r="C612" s="75" t="s">
        <v>136</v>
      </c>
    </row>
    <row r="613" spans="1:3">
      <c r="A613" s="230">
        <v>620</v>
      </c>
      <c r="B613" s="231" t="s">
        <v>802</v>
      </c>
      <c r="C613" s="75" t="s">
        <v>793</v>
      </c>
    </row>
    <row r="614" spans="1:3">
      <c r="A614" s="75">
        <v>621</v>
      </c>
      <c r="B614" s="231" t="s">
        <v>803</v>
      </c>
      <c r="C614" s="75" t="s">
        <v>793</v>
      </c>
    </row>
    <row r="615" spans="1:3">
      <c r="A615" s="230">
        <v>622</v>
      </c>
      <c r="B615" s="231" t="s">
        <v>804</v>
      </c>
      <c r="C615" s="75" t="s">
        <v>793</v>
      </c>
    </row>
    <row r="616" spans="1:3">
      <c r="A616" s="75">
        <v>623</v>
      </c>
      <c r="B616" s="231" t="s">
        <v>805</v>
      </c>
      <c r="C616" s="75" t="s">
        <v>793</v>
      </c>
    </row>
    <row r="617" spans="1:3">
      <c r="A617" s="230">
        <v>624</v>
      </c>
      <c r="B617" s="231" t="s">
        <v>806</v>
      </c>
      <c r="C617" s="75" t="s">
        <v>793</v>
      </c>
    </row>
    <row r="618" spans="1:3">
      <c r="A618" s="230">
        <v>625</v>
      </c>
      <c r="B618" s="231" t="s">
        <v>807</v>
      </c>
      <c r="C618" s="75" t="s">
        <v>331</v>
      </c>
    </row>
    <row r="619" spans="1:3">
      <c r="A619" s="230">
        <v>626</v>
      </c>
      <c r="B619" s="231" t="s">
        <v>808</v>
      </c>
      <c r="C619" s="75" t="s">
        <v>136</v>
      </c>
    </row>
    <row r="620" spans="1:3">
      <c r="A620" s="230">
        <v>627</v>
      </c>
      <c r="B620" s="231" t="s">
        <v>809</v>
      </c>
      <c r="C620" s="75" t="s">
        <v>205</v>
      </c>
    </row>
    <row r="621" spans="1:3">
      <c r="A621" s="230">
        <v>628</v>
      </c>
      <c r="B621" s="231" t="s">
        <v>810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627</v>
      </c>
    </row>
    <row r="623" spans="1:3">
      <c r="A623" s="230">
        <v>630</v>
      </c>
      <c r="B623" s="231" t="s">
        <v>811</v>
      </c>
      <c r="C623" s="75" t="s">
        <v>627</v>
      </c>
    </row>
    <row r="624" spans="1:3">
      <c r="A624" s="230">
        <v>631</v>
      </c>
      <c r="B624" s="231" t="s">
        <v>812</v>
      </c>
      <c r="C624" s="75" t="s">
        <v>627</v>
      </c>
    </row>
    <row r="625" spans="1:3">
      <c r="A625" s="230">
        <v>632</v>
      </c>
      <c r="B625" s="231" t="s">
        <v>813</v>
      </c>
      <c r="C625" s="75" t="s">
        <v>793</v>
      </c>
    </row>
    <row r="626" spans="1:3">
      <c r="A626" s="230">
        <v>633</v>
      </c>
      <c r="B626" s="231" t="s">
        <v>814</v>
      </c>
      <c r="C626" s="75" t="s">
        <v>627</v>
      </c>
    </row>
    <row r="627" spans="1:3">
      <c r="A627" s="75">
        <v>634</v>
      </c>
      <c r="B627" s="231" t="s">
        <v>815</v>
      </c>
      <c r="C627" s="230" t="s">
        <v>534</v>
      </c>
    </row>
    <row r="628" spans="1:3">
      <c r="A628" s="75">
        <v>635</v>
      </c>
      <c r="B628" s="231" t="s">
        <v>816</v>
      </c>
      <c r="C628" s="230" t="s">
        <v>136</v>
      </c>
    </row>
    <row r="629" spans="1:3">
      <c r="A629" s="230">
        <v>636</v>
      </c>
      <c r="B629" s="231" t="s">
        <v>817</v>
      </c>
      <c r="C629" s="230" t="s">
        <v>341</v>
      </c>
    </row>
    <row r="630" spans="1:3">
      <c r="A630" s="230">
        <v>637</v>
      </c>
      <c r="B630" s="231" t="s">
        <v>818</v>
      </c>
      <c r="C630" s="230" t="s">
        <v>819</v>
      </c>
    </row>
    <row r="631" spans="1:3">
      <c r="A631" s="230">
        <v>638</v>
      </c>
      <c r="B631" s="231" t="s">
        <v>820</v>
      </c>
      <c r="C631" s="230" t="s">
        <v>341</v>
      </c>
    </row>
    <row r="632" spans="1:3">
      <c r="A632" s="230">
        <v>639</v>
      </c>
      <c r="B632" s="231" t="s">
        <v>821</v>
      </c>
      <c r="C632" s="230" t="s">
        <v>341</v>
      </c>
    </row>
    <row r="633" spans="1:3">
      <c r="A633" s="230">
        <v>640</v>
      </c>
      <c r="B633" s="227" t="s">
        <v>822</v>
      </c>
      <c r="C633" s="230" t="s">
        <v>341</v>
      </c>
    </row>
    <row r="634" spans="1:3">
      <c r="A634" s="230">
        <v>641</v>
      </c>
      <c r="B634" s="231" t="s">
        <v>823</v>
      </c>
      <c r="C634" s="230" t="s">
        <v>312</v>
      </c>
    </row>
    <row r="635" spans="1:3">
      <c r="A635" s="75">
        <v>642</v>
      </c>
      <c r="B635" s="231" t="s">
        <v>824</v>
      </c>
      <c r="C635" s="230" t="s">
        <v>261</v>
      </c>
    </row>
    <row r="636" spans="1:3">
      <c r="A636" s="230">
        <v>643</v>
      </c>
      <c r="B636" s="231" t="s">
        <v>825</v>
      </c>
      <c r="C636" s="230" t="s">
        <v>196</v>
      </c>
    </row>
    <row r="637" spans="1:3">
      <c r="A637" s="230">
        <v>644</v>
      </c>
      <c r="B637" s="227" t="s">
        <v>826</v>
      </c>
      <c r="C637" s="75" t="s">
        <v>205</v>
      </c>
    </row>
    <row r="638" spans="1:3">
      <c r="A638" s="230">
        <v>645</v>
      </c>
      <c r="B638" s="227" t="s">
        <v>827</v>
      </c>
      <c r="C638" s="230" t="s">
        <v>261</v>
      </c>
    </row>
    <row r="639" spans="1:3">
      <c r="A639" s="230">
        <v>646</v>
      </c>
      <c r="B639" s="227" t="s">
        <v>828</v>
      </c>
      <c r="C639" s="75" t="s">
        <v>306</v>
      </c>
    </row>
    <row r="640" spans="1:3">
      <c r="A640" s="230">
        <v>647</v>
      </c>
      <c r="B640" s="231" t="s">
        <v>829</v>
      </c>
      <c r="C640" s="230" t="s">
        <v>261</v>
      </c>
    </row>
    <row r="641" spans="1:3">
      <c r="A641" s="75">
        <v>648</v>
      </c>
      <c r="B641" s="231" t="s">
        <v>830</v>
      </c>
      <c r="C641" s="75" t="s">
        <v>205</v>
      </c>
    </row>
    <row r="642" spans="1:3">
      <c r="A642" s="75">
        <v>649</v>
      </c>
      <c r="B642" s="231" t="s">
        <v>831</v>
      </c>
      <c r="C642" s="75" t="s">
        <v>205</v>
      </c>
    </row>
    <row r="643" spans="1:3">
      <c r="A643" s="230">
        <v>650</v>
      </c>
      <c r="B643" s="231" t="s">
        <v>832</v>
      </c>
      <c r="C643" s="75" t="s">
        <v>205</v>
      </c>
    </row>
    <row r="644" spans="1:3">
      <c r="A644" s="75">
        <v>651</v>
      </c>
      <c r="B644" s="227" t="s">
        <v>833</v>
      </c>
      <c r="C644" s="75" t="s">
        <v>398</v>
      </c>
    </row>
    <row r="645" spans="1:3">
      <c r="A645" s="75">
        <v>652</v>
      </c>
      <c r="B645" s="227" t="s">
        <v>834</v>
      </c>
      <c r="C645" s="75" t="s">
        <v>398</v>
      </c>
    </row>
    <row r="646" spans="1:3">
      <c r="A646" s="230">
        <v>653</v>
      </c>
      <c r="B646" s="227" t="s">
        <v>835</v>
      </c>
      <c r="C646" s="75" t="s">
        <v>398</v>
      </c>
    </row>
    <row r="647" spans="1:3">
      <c r="A647" s="75">
        <v>654</v>
      </c>
      <c r="B647" s="227" t="s">
        <v>836</v>
      </c>
      <c r="C647" s="75" t="s">
        <v>398</v>
      </c>
    </row>
    <row r="648" spans="1:3">
      <c r="A648" s="75">
        <v>655</v>
      </c>
      <c r="B648" s="227" t="s">
        <v>837</v>
      </c>
      <c r="C648" s="75" t="s">
        <v>398</v>
      </c>
    </row>
    <row r="649" spans="1:3">
      <c r="A649" s="230">
        <v>656</v>
      </c>
      <c r="B649" s="227" t="s">
        <v>838</v>
      </c>
      <c r="C649" s="75" t="s">
        <v>534</v>
      </c>
    </row>
    <row r="650" spans="1:3">
      <c r="A650" s="75">
        <v>657</v>
      </c>
      <c r="B650" s="227" t="s">
        <v>839</v>
      </c>
      <c r="C650" s="75" t="s">
        <v>534</v>
      </c>
    </row>
    <row r="651" spans="1:3">
      <c r="A651" s="75">
        <v>658</v>
      </c>
      <c r="B651" s="227" t="s">
        <v>840</v>
      </c>
      <c r="C651" s="230" t="s">
        <v>225</v>
      </c>
    </row>
    <row r="652" spans="1:3">
      <c r="A652" s="230">
        <v>659</v>
      </c>
      <c r="B652" s="227" t="s">
        <v>841</v>
      </c>
      <c r="C652" s="230" t="s">
        <v>341</v>
      </c>
    </row>
    <row r="653" spans="1:3">
      <c r="A653" s="75">
        <v>660</v>
      </c>
      <c r="B653" s="227"/>
      <c r="C653" s="230"/>
    </row>
    <row r="654" spans="1:3">
      <c r="A654" s="75">
        <v>661</v>
      </c>
      <c r="B654" s="227"/>
      <c r="C654" s="230"/>
    </row>
    <row r="655" spans="1:3">
      <c r="A655" s="230">
        <v>662</v>
      </c>
      <c r="B655" s="227"/>
      <c r="C655" s="230"/>
    </row>
    <row r="656" spans="1:3">
      <c r="A656" s="75">
        <v>663</v>
      </c>
      <c r="B656" s="227"/>
      <c r="C656" s="230"/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790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43" width="0" style="9" hidden="1" customWidth="1"/>
    <col min="44" max="16384" width="9.1328125" style="9"/>
  </cols>
  <sheetData>
    <row r="1" spans="2:47" s="6" customFormat="1" ht="21.4" thickBot="1">
      <c r="B1" s="368" t="s">
        <v>0</v>
      </c>
      <c r="C1" s="368"/>
      <c r="D1" s="36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70" t="s">
        <v>3</v>
      </c>
      <c r="D2" s="371"/>
      <c r="E2" s="372"/>
      <c r="F2" s="373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87" t="str">
        <f>IF(GROUPS!D4="","",GROUPS!D4)</f>
        <v/>
      </c>
      <c r="D3" s="388"/>
      <c r="E3" s="38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7" t="str">
        <f>IF(GROUPS!D5="","",GROUPS!D5)</f>
        <v/>
      </c>
      <c r="D4" s="388"/>
      <c r="E4" s="38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7" t="str">
        <f>IF(GROUPS!D6="","",GROUPS!D6)</f>
        <v/>
      </c>
      <c r="D5" s="388"/>
      <c r="E5" s="38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6" t="str">
        <f>IF(GROUPS!D7="","",GROUPS!D7)</f>
        <v/>
      </c>
      <c r="D6" s="397"/>
      <c r="E6" s="398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 ht="18.399999999999999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 ht="18.399999999999999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Y14" sqref="Y14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68" t="s">
        <v>0</v>
      </c>
      <c r="C1" s="368"/>
      <c r="D1" s="36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70" t="s">
        <v>3</v>
      </c>
      <c r="D2" s="371"/>
      <c r="E2" s="372"/>
      <c r="F2" s="373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410" t="str">
        <f>IF(ISERROR(INDEX($C$3:$C$6,MATCH(W2,$T$3:$T$6,0))),"",(INDEX($C$3:$C$6,MATCH(W2,$T$3:$T$6,0))))</f>
        <v/>
      </c>
      <c r="Y2" s="411"/>
      <c r="Z2" s="412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87" t="str">
        <f>IF(GROUPS!D4="","",GROUPS!D4)</f>
        <v/>
      </c>
      <c r="D3" s="388"/>
      <c r="E3" s="38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410" t="str">
        <f t="shared" ref="X3:X5" si="0">IF(ISERROR(INDEX($C$3:$C$6,MATCH(W3,$T$3:$T$6,0))),"",(INDEX($C$3:$C$6,MATCH(W3,$T$3:$T$6,0))))</f>
        <v/>
      </c>
      <c r="Y3" s="411"/>
      <c r="Z3" s="41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7" t="str">
        <f>IF(GROUPS!D5="","",GROUPS!D5)</f>
        <v/>
      </c>
      <c r="D4" s="388"/>
      <c r="E4" s="38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413" t="str">
        <f t="shared" si="0"/>
        <v/>
      </c>
      <c r="Y4" s="414"/>
      <c r="Z4" s="41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7" t="str">
        <f>IF(GROUPS!D6="","",GROUPS!D6)</f>
        <v/>
      </c>
      <c r="D5" s="388"/>
      <c r="E5" s="38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413" t="str">
        <f t="shared" si="0"/>
        <v/>
      </c>
      <c r="Y5" s="414"/>
      <c r="Z5" s="41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6" t="str">
        <f>IF(GROUPS!D7="","",GROUPS!D7)</f>
        <v/>
      </c>
      <c r="D6" s="397"/>
      <c r="E6" s="398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T19" sqref="AT19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68" t="s">
        <v>0</v>
      </c>
      <c r="C1" s="368"/>
      <c r="D1" s="368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70" t="s">
        <v>3</v>
      </c>
      <c r="D2" s="371"/>
      <c r="E2" s="372"/>
      <c r="F2" s="373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87" t="str">
        <f>IF(GROUPS!F4="","",GROUPS!F4)</f>
        <v/>
      </c>
      <c r="D3" s="388"/>
      <c r="E3" s="38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7" t="str">
        <f>IF(GROUPS!F5="","",GROUPS!F5)</f>
        <v/>
      </c>
      <c r="D4" s="388"/>
      <c r="E4" s="38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7" t="str">
        <f>IF(GROUPS!F6="","",GROUPS!F6)</f>
        <v/>
      </c>
      <c r="D5" s="388"/>
      <c r="E5" s="38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6" t="str">
        <f>IF(GROUPS!F7="","",GROUPS!F7)</f>
        <v/>
      </c>
      <c r="D6" s="397"/>
      <c r="E6" s="398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.73046875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68" t="s">
        <v>0</v>
      </c>
      <c r="C1" s="368"/>
      <c r="D1" s="368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70" t="s">
        <v>3</v>
      </c>
      <c r="D2" s="371"/>
      <c r="E2" s="372"/>
      <c r="F2" s="373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87" t="str">
        <f>IF(GROUPS!H4="","",GROUPS!H4)</f>
        <v/>
      </c>
      <c r="D3" s="388"/>
      <c r="E3" s="38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7" t="str">
        <f>IF(GROUPS!H5="","",GROUPS!H5)</f>
        <v/>
      </c>
      <c r="D4" s="388"/>
      <c r="E4" s="38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7" t="str">
        <f>IF(GROUPS!H6="","",GROUPS!H6)</f>
        <v/>
      </c>
      <c r="D5" s="388"/>
      <c r="E5" s="38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6" t="str">
        <f>IF(GROUPS!H7="","",GROUPS!H7)</f>
        <v/>
      </c>
      <c r="D6" s="397"/>
      <c r="E6" s="398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20" t="s">
        <v>0</v>
      </c>
      <c r="C1" s="420"/>
      <c r="D1" s="420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21" t="s">
        <v>3</v>
      </c>
      <c r="D2" s="421"/>
      <c r="E2" s="422"/>
      <c r="F2" s="376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16" t="str">
        <f>IF(GROUPS!J4="","",GROUPS!J4)</f>
        <v/>
      </c>
      <c r="D3" s="416"/>
      <c r="E3" s="41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6" t="str">
        <f>IF(GROUPS!J5="","",GROUPS!J5)</f>
        <v/>
      </c>
      <c r="D4" s="416"/>
      <c r="E4" s="41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6" t="str">
        <f>IF(GROUPS!J6="","",GROUPS!J6)</f>
        <v/>
      </c>
      <c r="D5" s="416"/>
      <c r="E5" s="41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8" t="str">
        <f>IF(GROUPS!J7="","",GROUPS!J7)</f>
        <v/>
      </c>
      <c r="D6" s="418"/>
      <c r="E6" s="41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20" t="s">
        <v>0</v>
      </c>
      <c r="C1" s="420"/>
      <c r="D1" s="420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21" t="s">
        <v>3</v>
      </c>
      <c r="D2" s="421"/>
      <c r="E2" s="422"/>
      <c r="F2" s="376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16" t="str">
        <f>IF(GROUPS!D9="","",GROUPS!D9)</f>
        <v/>
      </c>
      <c r="D3" s="416"/>
      <c r="E3" s="41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6" t="str">
        <f>IF(GROUPS!D10="","",GROUPS!D10)</f>
        <v/>
      </c>
      <c r="D4" s="416"/>
      <c r="E4" s="41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6" t="str">
        <f>IF(GROUPS!D11="","",GROUPS!D11)</f>
        <v/>
      </c>
      <c r="D5" s="416"/>
      <c r="E5" s="41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8" t="str">
        <f>IF(GROUPS!D12="","",GROUPS!D12)</f>
        <v/>
      </c>
      <c r="D6" s="418"/>
      <c r="E6" s="41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68" t="s">
        <v>0</v>
      </c>
      <c r="C1" s="368"/>
      <c r="D1" s="368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70" t="s">
        <v>3</v>
      </c>
      <c r="D2" s="371"/>
      <c r="E2" s="372"/>
      <c r="F2" s="373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87" t="str">
        <f>IF(GROUPS!F9="","",GROUPS!F9)</f>
        <v/>
      </c>
      <c r="D3" s="388"/>
      <c r="E3" s="38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7" t="str">
        <f>IF(GROUPS!F10="","",GROUPS!F10)</f>
        <v/>
      </c>
      <c r="D4" s="388"/>
      <c r="E4" s="38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7" t="str">
        <f>IF(GROUPS!F11="","",GROUPS!F11)</f>
        <v/>
      </c>
      <c r="D5" s="388"/>
      <c r="E5" s="38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6" t="str">
        <f>IF(GROUPS!F12="","",GROUPS!F12)</f>
        <v/>
      </c>
      <c r="D6" s="397"/>
      <c r="E6" s="398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68" t="s">
        <v>0</v>
      </c>
      <c r="C1" s="368"/>
      <c r="D1" s="368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70" t="s">
        <v>3</v>
      </c>
      <c r="D2" s="371"/>
      <c r="E2" s="372"/>
      <c r="F2" s="373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87" t="str">
        <f>IF(GROUPS!H9="","",GROUPS!H9)</f>
        <v/>
      </c>
      <c r="D3" s="388"/>
      <c r="E3" s="38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7" t="str">
        <f>IF(GROUPS!H10="","",GROUPS!H10)</f>
        <v/>
      </c>
      <c r="D4" s="388"/>
      <c r="E4" s="38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7" t="str">
        <f>IF(GROUPS!H11="","",GROUPS!H11)</f>
        <v/>
      </c>
      <c r="D5" s="388"/>
      <c r="E5" s="38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6" t="str">
        <f>IF(GROUPS!H12="","",GROUPS!H12)</f>
        <v/>
      </c>
      <c r="D6" s="397"/>
      <c r="E6" s="398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20" t="s">
        <v>0</v>
      </c>
      <c r="C1" s="420"/>
      <c r="D1" s="420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21" t="s">
        <v>3</v>
      </c>
      <c r="D2" s="421"/>
      <c r="E2" s="422"/>
      <c r="F2" s="376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16" t="str">
        <f>IF(GROUPS!J9="","",GROUPS!J9)</f>
        <v/>
      </c>
      <c r="D3" s="416"/>
      <c r="E3" s="41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6" t="str">
        <f>IF(GROUPS!J10="","",GROUPS!J10)</f>
        <v/>
      </c>
      <c r="D4" s="416"/>
      <c r="E4" s="41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6" t="str">
        <f>IF(GROUPS!J11="","",GROUPS!J11)</f>
        <v/>
      </c>
      <c r="D5" s="416"/>
      <c r="E5" s="41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8" t="str">
        <f>IF(GROUPS!J12="","",GROUPS!J12)</f>
        <v/>
      </c>
      <c r="D6" s="418"/>
      <c r="E6" s="41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20" t="s">
        <v>0</v>
      </c>
      <c r="C1" s="420"/>
      <c r="D1" s="420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21" t="s">
        <v>3</v>
      </c>
      <c r="D2" s="421"/>
      <c r="E2" s="422"/>
      <c r="F2" s="376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16" t="str">
        <f>IF(GROUPS!D14="","",GROUPS!D14)</f>
        <v/>
      </c>
      <c r="D3" s="416"/>
      <c r="E3" s="41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6" t="str">
        <f>IF(GROUPS!D15="","",GROUPS!D15)</f>
        <v/>
      </c>
      <c r="D4" s="416"/>
      <c r="E4" s="41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6" t="str">
        <f>IF(GROUPS!D16="","",GROUPS!D16)</f>
        <v/>
      </c>
      <c r="D5" s="416"/>
      <c r="E5" s="41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8" t="str">
        <f>IF(GROUPS!D17="","",GROUPS!D17)</f>
        <v/>
      </c>
      <c r="D6" s="418"/>
      <c r="E6" s="41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20" t="s">
        <v>0</v>
      </c>
      <c r="C1" s="420"/>
      <c r="D1" s="420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3" t="s">
        <v>3</v>
      </c>
      <c r="D2" s="421"/>
      <c r="E2" s="422"/>
      <c r="F2" s="376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24" t="str">
        <f>IF(GROUPS!F14="","",GROUPS!F14)</f>
        <v/>
      </c>
      <c r="D3" s="416"/>
      <c r="E3" s="41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4" t="str">
        <f>IF(GROUPS!F15="","",GROUPS!F15)</f>
        <v/>
      </c>
      <c r="D4" s="416"/>
      <c r="E4" s="41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4" t="str">
        <f>IF(GROUPS!F16="","",GROUPS!F16)</f>
        <v/>
      </c>
      <c r="D5" s="416"/>
      <c r="E5" s="41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5" t="str">
        <f>IF(GROUPS!F17="","",GROUPS!F17)</f>
        <v/>
      </c>
      <c r="D6" s="418"/>
      <c r="E6" s="41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20" t="s">
        <v>0</v>
      </c>
      <c r="C1" s="420"/>
      <c r="D1" s="420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21" t="s">
        <v>3</v>
      </c>
      <c r="D2" s="421"/>
      <c r="E2" s="422"/>
      <c r="F2" s="376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16" t="str">
        <f>IF(GROUPS!H14="","",GROUPS!H14)</f>
        <v/>
      </c>
      <c r="D3" s="416"/>
      <c r="E3" s="41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6" t="str">
        <f>IF(GROUPS!H15="","",GROUPS!H15)</f>
        <v/>
      </c>
      <c r="D4" s="416"/>
      <c r="E4" s="41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6" t="str">
        <f>IF(GROUPS!H16="","",GROUPS!H16)</f>
        <v/>
      </c>
      <c r="D5" s="416"/>
      <c r="E5" s="41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8" t="str">
        <f>IF(GROUPS!H17="","",GROUPS!H17)</f>
        <v/>
      </c>
      <c r="D6" s="418"/>
      <c r="E6" s="41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customWidth="1"/>
    <col min="28" max="41" width="4.1328125" style="11" customWidth="1"/>
    <col min="42" max="42" width="4.1328125" style="9" customWidth="1"/>
    <col min="43" max="16384" width="9.1328125" style="9"/>
  </cols>
  <sheetData>
    <row r="1" spans="2:47" s="6" customFormat="1" ht="21.4" thickBot="1">
      <c r="B1" s="420" t="s">
        <v>0</v>
      </c>
      <c r="C1" s="420"/>
      <c r="D1" s="420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21" t="s">
        <v>3</v>
      </c>
      <c r="D2" s="421"/>
      <c r="E2" s="422"/>
      <c r="F2" s="376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16" t="str">
        <f>IF(GROUPS!J14="","",GROUPS!J14)</f>
        <v/>
      </c>
      <c r="D3" s="416"/>
      <c r="E3" s="41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6" t="str">
        <f>IF(GROUPS!J15="","",GROUPS!J15)</f>
        <v/>
      </c>
      <c r="D4" s="416"/>
      <c r="E4" s="41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6" t="str">
        <f>IF(GROUPS!J16="","",GROUPS!J16)</f>
        <v/>
      </c>
      <c r="D5" s="416"/>
      <c r="E5" s="41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8" t="str">
        <f>IF(GROUPS!J17="","",GROUPS!J17)</f>
        <v/>
      </c>
      <c r="D6" s="418"/>
      <c r="E6" s="41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20" t="s">
        <v>0</v>
      </c>
      <c r="C1" s="420"/>
      <c r="D1" s="420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3" t="s">
        <v>3</v>
      </c>
      <c r="D2" s="421"/>
      <c r="E2" s="422"/>
      <c r="F2" s="376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24" t="str">
        <f>IF(GROUPS!D19="","",GROUPS!D19)</f>
        <v/>
      </c>
      <c r="D3" s="416"/>
      <c r="E3" s="41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4" t="str">
        <f>IF(GROUPS!D20="","",GROUPS!D20)</f>
        <v/>
      </c>
      <c r="D4" s="416"/>
      <c r="E4" s="41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4" t="str">
        <f>IF(GROUPS!D21="","",GROUPS!D21)</f>
        <v/>
      </c>
      <c r="D5" s="416"/>
      <c r="E5" s="41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5" t="str">
        <f>IF(GROUPS!D22="","",GROUPS!D22)</f>
        <v/>
      </c>
      <c r="D6" s="418"/>
      <c r="E6" s="41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20" t="s">
        <v>0</v>
      </c>
      <c r="C1" s="420"/>
      <c r="D1" s="420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9" t="s">
        <v>3</v>
      </c>
      <c r="D2" s="429"/>
      <c r="E2" s="430"/>
      <c r="F2" s="376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26" t="str">
        <f>IF(GROUPS!F19="","",GROUPS!F19)</f>
        <v/>
      </c>
      <c r="D3" s="427"/>
      <c r="E3" s="42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4" t="str">
        <f>IF(GROUPS!F20="","",GROUPS!F20)</f>
        <v/>
      </c>
      <c r="D4" s="416"/>
      <c r="E4" s="41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4" t="str">
        <f>IF(GROUPS!F21="","",GROUPS!F21)</f>
        <v/>
      </c>
      <c r="D5" s="416"/>
      <c r="E5" s="41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5" t="str">
        <f>IF(GROUPS!F22="","",GROUPS!F22)</f>
        <v/>
      </c>
      <c r="D6" s="418"/>
      <c r="E6" s="41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20" t="s">
        <v>0</v>
      </c>
      <c r="C1" s="420"/>
      <c r="D1" s="420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9" t="s">
        <v>3</v>
      </c>
      <c r="D2" s="429"/>
      <c r="E2" s="430"/>
      <c r="F2" s="376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26" t="str">
        <f>IF(GROUPS!H19="","",GROUPS!H19)</f>
        <v/>
      </c>
      <c r="D3" s="427"/>
      <c r="E3" s="42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4" t="str">
        <f>IF(GROUPS!H20="","",GROUPS!H20)</f>
        <v/>
      </c>
      <c r="D4" s="416"/>
      <c r="E4" s="41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4" t="str">
        <f>IF(GROUPS!H21="","",GROUPS!H21)</f>
        <v/>
      </c>
      <c r="D5" s="416"/>
      <c r="E5" s="41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5" t="str">
        <f>IF(GROUPS!H22="","",GROUPS!H22)</f>
        <v/>
      </c>
      <c r="D6" s="418"/>
      <c r="E6" s="41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20" t="s">
        <v>0</v>
      </c>
      <c r="C1" s="420"/>
      <c r="D1" s="420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9" t="s">
        <v>1</v>
      </c>
      <c r="R1" s="369"/>
      <c r="S1" s="369"/>
      <c r="T1" s="369"/>
      <c r="U1" s="36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9" t="s">
        <v>3</v>
      </c>
      <c r="D2" s="429"/>
      <c r="E2" s="430"/>
      <c r="F2" s="376">
        <v>1</v>
      </c>
      <c r="G2" s="374"/>
      <c r="H2" s="375">
        <v>2</v>
      </c>
      <c r="I2" s="374"/>
      <c r="J2" s="375">
        <v>3</v>
      </c>
      <c r="K2" s="374"/>
      <c r="L2" s="375">
        <v>4</v>
      </c>
      <c r="M2" s="376"/>
      <c r="N2" s="377" t="s">
        <v>4</v>
      </c>
      <c r="O2" s="378"/>
      <c r="P2" s="379" t="s">
        <v>84</v>
      </c>
      <c r="Q2" s="380"/>
      <c r="R2" s="381" t="s">
        <v>5</v>
      </c>
      <c r="S2" s="381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26" t="str">
        <f>IF(GROUPS!J19="","",GROUPS!J19)</f>
        <v/>
      </c>
      <c r="D3" s="427"/>
      <c r="E3" s="42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90" t="str">
        <f>IF(ISERROR(IF(AND(T9="",T13="",T17=""),"",SUM(AB3:AD3)+(N3-O3)/1000)+(AK3/10000)),"",IF(AND(T9="",T13="",T17=""),"",SUM(AB3:AD3)+(N3-O3)/1000)+(AK3/10000)+(AG3/100000))</f>
        <v/>
      </c>
      <c r="S3" s="39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91">
        <f>SUM(AH3:AJ3)-SUM(AM3:AO3)</f>
        <v>0</v>
      </c>
      <c r="AL3" s="39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4" t="str">
        <f>IF(GROUPS!J20="","",GROUPS!J20)</f>
        <v/>
      </c>
      <c r="D4" s="416"/>
      <c r="E4" s="41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90" t="str">
        <f>IF(ISERROR(IF(AND(T10="",U13="",U18=""),"",SUM(AB4:AD4)+(N4-O4)/1000)+(AK4/10000)+(AG4/100000)),"",IF(AND(T10="",U13="",U18=""),"",SUM(AB4:AD4)+(N4-O4)/1000)+(AK4/10000)+(AG4/100000))</f>
        <v/>
      </c>
      <c r="S4" s="39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3" t="str">
        <f t="shared" si="0"/>
        <v/>
      </c>
      <c r="Y4" s="394"/>
      <c r="Z4" s="39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91">
        <f t="shared" ref="AK4:AK6" si="2">SUM(AH4:AJ4)-SUM(AM4:AO4)</f>
        <v>0</v>
      </c>
      <c r="AL4" s="39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4" t="str">
        <f>IF(GROUPS!J21="","",GROUPS!J21)</f>
        <v/>
      </c>
      <c r="D5" s="416"/>
      <c r="E5" s="41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90" t="str">
        <f>IF(ISERROR(IF(AND(U9="",T14="",T18=""),"",SUM(AB5:AD5)+(N5-O5)/1000)+(AK5/10000)+(AG5/100000)),"",IF(AND(U9="",T14="",T18=""),"",SUM(AB5:AD5)+(N5-O5)/1000)+(AK5/10000)+(AG5/100000))</f>
        <v/>
      </c>
      <c r="S5" s="39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3" t="str">
        <f t="shared" si="0"/>
        <v/>
      </c>
      <c r="Y5" s="394"/>
      <c r="Z5" s="39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91">
        <f t="shared" si="2"/>
        <v>0</v>
      </c>
      <c r="AL5" s="39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5" t="str">
        <f>IF(GROUPS!J22="","",GROUPS!J22)</f>
        <v/>
      </c>
      <c r="D6" s="418"/>
      <c r="E6" s="419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9" t="str">
        <f>IF(ISERROR(IF(AND(U10="",U14="",U17=""),"",SUM(AB6:AD6)+(N6-O6)/1000)+(AK6/10000)+(AG6/100000)),"",IF(AND(U10="",U14="",U17=""),"",SUM(AB6:AD6)+(N6-O6)/1000)+(AK6/10000)+(AG6/100000))</f>
        <v/>
      </c>
      <c r="S6" s="39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91">
        <f t="shared" si="2"/>
        <v>0</v>
      </c>
      <c r="AL6" s="39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00" t="s">
        <v>7</v>
      </c>
      <c r="C8" s="401"/>
      <c r="D8" s="401"/>
      <c r="E8" s="402"/>
      <c r="F8" s="403" t="s">
        <v>8</v>
      </c>
      <c r="G8" s="404"/>
      <c r="H8" s="405" t="s">
        <v>9</v>
      </c>
      <c r="I8" s="404"/>
      <c r="J8" s="405" t="s">
        <v>10</v>
      </c>
      <c r="K8" s="404"/>
      <c r="L8" s="405" t="s">
        <v>11</v>
      </c>
      <c r="M8" s="404"/>
      <c r="N8" s="405" t="s">
        <v>12</v>
      </c>
      <c r="O8" s="404"/>
      <c r="P8" s="405" t="s">
        <v>13</v>
      </c>
      <c r="Q8" s="404"/>
      <c r="R8" s="405" t="s">
        <v>14</v>
      </c>
      <c r="S8" s="408"/>
      <c r="T8" s="400" t="s">
        <v>15</v>
      </c>
      <c r="U8" s="402"/>
      <c r="AB8" s="406">
        <v>1</v>
      </c>
      <c r="AC8" s="407"/>
      <c r="AD8" s="406">
        <v>2</v>
      </c>
      <c r="AE8" s="407"/>
      <c r="AF8" s="406">
        <v>3</v>
      </c>
      <c r="AG8" s="407"/>
      <c r="AH8" s="406">
        <v>4</v>
      </c>
      <c r="AI8" s="407"/>
      <c r="AJ8" s="406">
        <v>5</v>
      </c>
      <c r="AK8" s="407"/>
      <c r="AL8" s="406">
        <v>6</v>
      </c>
      <c r="AM8" s="407"/>
      <c r="AN8" s="406">
        <v>7</v>
      </c>
      <c r="AO8" s="40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400" t="s">
        <v>16</v>
      </c>
      <c r="C12" s="401"/>
      <c r="D12" s="401"/>
      <c r="E12" s="402"/>
      <c r="F12" s="403" t="s">
        <v>8</v>
      </c>
      <c r="G12" s="404"/>
      <c r="H12" s="405" t="s">
        <v>9</v>
      </c>
      <c r="I12" s="404"/>
      <c r="J12" s="405" t="s">
        <v>10</v>
      </c>
      <c r="K12" s="404"/>
      <c r="L12" s="405" t="s">
        <v>11</v>
      </c>
      <c r="M12" s="404"/>
      <c r="N12" s="405" t="s">
        <v>12</v>
      </c>
      <c r="O12" s="404"/>
      <c r="P12" s="405" t="s">
        <v>13</v>
      </c>
      <c r="Q12" s="404"/>
      <c r="R12" s="405" t="s">
        <v>14</v>
      </c>
      <c r="S12" s="408"/>
      <c r="T12" s="400" t="s">
        <v>15</v>
      </c>
      <c r="U12" s="402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400" t="s">
        <v>17</v>
      </c>
      <c r="C16" s="401"/>
      <c r="D16" s="401"/>
      <c r="E16" s="402"/>
      <c r="F16" s="403" t="s">
        <v>8</v>
      </c>
      <c r="G16" s="404"/>
      <c r="H16" s="405" t="s">
        <v>9</v>
      </c>
      <c r="I16" s="404"/>
      <c r="J16" s="405" t="s">
        <v>10</v>
      </c>
      <c r="K16" s="404"/>
      <c r="L16" s="405" t="s">
        <v>11</v>
      </c>
      <c r="M16" s="404"/>
      <c r="N16" s="405" t="s">
        <v>12</v>
      </c>
      <c r="O16" s="404"/>
      <c r="P16" s="405" t="s">
        <v>13</v>
      </c>
      <c r="Q16" s="404"/>
      <c r="R16" s="405" t="s">
        <v>14</v>
      </c>
      <c r="S16" s="408"/>
      <c r="T16" s="400" t="s">
        <v>15</v>
      </c>
      <c r="U16" s="402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70" zoomScaleNormal="70" workbookViewId="0">
      <selection activeCell="C12" sqref="C12:D14"/>
    </sheetView>
  </sheetViews>
  <sheetFormatPr defaultRowHeight="14.25"/>
  <cols>
    <col min="2" max="2" width="11.59765625" customWidth="1"/>
    <col min="4" max="4" width="31.3984375" customWidth="1"/>
    <col min="6" max="6" width="8.86328125" style="223"/>
    <col min="7" max="7" width="31.3984375" style="2" customWidth="1"/>
    <col min="8" max="15" width="3" style="2" customWidth="1"/>
    <col min="16" max="16" width="8.86328125" style="2"/>
    <col min="17" max="17" width="31.3984375" style="2" customWidth="1"/>
    <col min="18" max="25" width="3.1328125" style="2" customWidth="1"/>
    <col min="26" max="26" width="4.59765625" style="2" customWidth="1"/>
    <col min="27" max="27" width="4.59765625" customWidth="1"/>
    <col min="28" max="28" width="31.3984375" style="2" customWidth="1"/>
    <col min="29" max="36" width="3" style="2" customWidth="1"/>
    <col min="39" max="41" width="31.3984375" customWidth="1"/>
  </cols>
  <sheetData>
    <row r="1" spans="2:42">
      <c r="C1" s="431" t="s">
        <v>61</v>
      </c>
      <c r="D1" s="432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4.6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/>
      </c>
    </row>
    <row r="4" spans="2:42" ht="16.149999999999999" thickBot="1">
      <c r="B4" s="214" t="s">
        <v>55</v>
      </c>
      <c r="C4" s="215">
        <v>2</v>
      </c>
      <c r="D4" s="208" t="str">
        <f>IF(' I'!$X$3="","",' I'!$X$3)</f>
        <v/>
      </c>
    </row>
    <row r="5" spans="2:42" ht="15.75">
      <c r="B5" s="218" t="s">
        <v>27</v>
      </c>
      <c r="C5" s="210">
        <v>3</v>
      </c>
      <c r="D5" s="211" t="str">
        <f>IF(' II'!$X$2="","",' II'!$X$2)</f>
        <v/>
      </c>
    </row>
    <row r="6" spans="2:42" ht="16.149999999999999" thickBot="1">
      <c r="B6" s="219" t="s">
        <v>54</v>
      </c>
      <c r="C6" s="216">
        <v>4</v>
      </c>
      <c r="D6" s="217" t="str">
        <f>IF(' II'!$X$3="","",' II'!$X$3)</f>
        <v/>
      </c>
    </row>
    <row r="7" spans="2:42" ht="15.75">
      <c r="B7" s="212" t="s">
        <v>29</v>
      </c>
      <c r="C7" s="213">
        <v>5</v>
      </c>
      <c r="D7" s="207" t="str">
        <f>IF(' III'!$X$2="","",' III'!$X$2)</f>
        <v/>
      </c>
      <c r="F7" s="254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149999999999999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/>
      <c r="D12" s="314"/>
      <c r="P12" s="76"/>
      <c r="AN12" s="45"/>
    </row>
    <row r="13" spans="2:42" ht="15.75">
      <c r="B13" s="35"/>
      <c r="C13" s="35"/>
      <c r="D13" s="314"/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/>
      <c r="D14" s="314"/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33" t="str">
        <f>IF(AJ25="","",IF(AJ25&gt;AJ26,AB25,AB26))</f>
        <v/>
      </c>
    </row>
    <row r="16" spans="2:42" ht="15.75">
      <c r="C16" s="35"/>
      <c r="D16" s="2"/>
      <c r="P16" s="76"/>
      <c r="Y16" s="80"/>
      <c r="AM16" s="433" t="str">
        <f>IF(AJ25="","",IF(AJ25&lt;AJ26,AB25,AB26))</f>
        <v/>
      </c>
      <c r="AN16" s="433"/>
      <c r="AO16" s="434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33"/>
      <c r="AN17" s="433"/>
      <c r="AO17" s="434"/>
    </row>
    <row r="18" spans="3:42" ht="15.75">
      <c r="C18" s="35"/>
      <c r="D18" s="2"/>
      <c r="P18" s="76"/>
      <c r="Y18" s="80"/>
      <c r="AJ18" s="8"/>
      <c r="AM18" s="433"/>
      <c r="AO18" s="434"/>
    </row>
    <row r="19" spans="3:42" ht="16.149999999999999" thickBot="1">
      <c r="C19" s="35"/>
      <c r="D19" s="2"/>
      <c r="F19" s="254"/>
      <c r="G19" s="96" t="str">
        <f>IF(F19="","",VLOOKUP(F19,$C$3:$D$8,2,FALSE))</f>
        <v/>
      </c>
      <c r="H19" s="75">
        <v>0</v>
      </c>
      <c r="I19" s="75"/>
      <c r="J19" s="75"/>
      <c r="K19" s="75"/>
      <c r="L19" s="75"/>
      <c r="M19" s="75"/>
      <c r="N19" s="75"/>
      <c r="O19" s="17">
        <f>IF(H19="","",SUMPRODUCT(--(H19:N19&gt;H20:N20)))</f>
        <v>0</v>
      </c>
      <c r="Y19" s="80"/>
      <c r="AO19" s="435" t="str">
        <f>IF(AJ25=AJ26,"",IF(OR(AJ34&gt;AJ35,AJ34&lt;AJ35),"",AB35))</f>
        <v/>
      </c>
    </row>
    <row r="20" spans="3:42" ht="16.149999999999999" thickBot="1">
      <c r="C20" s="35"/>
      <c r="D20" s="2"/>
      <c r="F20" s="254">
        <v>4</v>
      </c>
      <c r="G20" s="96" t="str">
        <f>IF(F20="","",VLOOKUP(F20,$C$3:$D$8,2,FALSE))</f>
        <v/>
      </c>
      <c r="H20" s="75">
        <v>11</v>
      </c>
      <c r="I20" s="75"/>
      <c r="J20" s="75"/>
      <c r="K20" s="75"/>
      <c r="L20" s="75"/>
      <c r="M20" s="75"/>
      <c r="N20" s="75"/>
      <c r="O20" s="17">
        <f>IF(H19="","",SUMPRODUCT(--(H19:N19&lt;H20:N20)))</f>
        <v>1</v>
      </c>
      <c r="Y20" s="80"/>
      <c r="AN20" s="436" t="s">
        <v>58</v>
      </c>
      <c r="AO20" s="435"/>
    </row>
    <row r="21" spans="3:42" ht="16.149999999999999" thickBot="1">
      <c r="C21" s="35"/>
      <c r="D21" s="2"/>
      <c r="Y21" s="80"/>
      <c r="AM21" s="439" t="s">
        <v>59</v>
      </c>
      <c r="AN21" s="437"/>
      <c r="AO21" s="435"/>
    </row>
    <row r="22" spans="3:42" ht="15.75">
      <c r="C22" s="35"/>
      <c r="D22" s="2"/>
      <c r="Y22" s="80"/>
      <c r="AM22" s="440"/>
      <c r="AN22" s="437"/>
      <c r="AO22" s="442" t="s">
        <v>60</v>
      </c>
    </row>
    <row r="23" spans="3:42" ht="16.149999999999999" thickBot="1">
      <c r="C23" s="35"/>
      <c r="D23" s="2"/>
      <c r="Y23" s="80"/>
      <c r="AM23" s="441"/>
      <c r="AN23" s="438"/>
      <c r="AO23" s="443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45" t="s">
        <v>81</v>
      </c>
      <c r="AM27" s="446"/>
      <c r="AN27" s="446"/>
      <c r="AO27" s="446"/>
      <c r="AP27" s="447"/>
    </row>
    <row r="28" spans="3:42" ht="15.75">
      <c r="C28" s="35"/>
      <c r="D28" s="2"/>
      <c r="Y28" s="80"/>
      <c r="AA28" s="38"/>
      <c r="AL28" s="306">
        <v>1</v>
      </c>
      <c r="AM28" s="307" t="s">
        <v>82</v>
      </c>
      <c r="AN28" s="448" t="str">
        <f>IF(AJ25="","",IF(AJ25&gt;AJ26,AB25,AB26))</f>
        <v/>
      </c>
      <c r="AO28" s="448"/>
      <c r="AP28" s="448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49" t="str">
        <f>IF(AJ25="","",IF(AJ25&lt;AJ26,AB25,AB26))</f>
        <v/>
      </c>
      <c r="AO29" s="449"/>
      <c r="AP29" s="449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50" t="str">
        <f>IF(AJ25=AJ26,"",IF(AJ34=AJ35,AB34,IF(AJ34&gt;AJ35,AB34,AB35)))</f>
        <v/>
      </c>
      <c r="AO30" s="450"/>
      <c r="AP30" s="450"/>
    </row>
    <row r="31" spans="3:42" ht="15.75">
      <c r="C31" s="35"/>
      <c r="D31" s="2"/>
      <c r="F31" s="254"/>
      <c r="G31" s="96" t="str">
        <f>IF(F31="","",VLOOKUP(F31,$C$3:$D$8,2,FALSE))</f>
        <v/>
      </c>
      <c r="H31" s="75">
        <v>11</v>
      </c>
      <c r="I31" s="75"/>
      <c r="J31" s="75"/>
      <c r="K31" s="75"/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50" t="str">
        <f>IF(AJ25=AJ26,"",IF(AJ34=AJ35,AB35,IF(AJ34&lt;AJ35,AB34,AB35)))</f>
        <v/>
      </c>
      <c r="AO31" s="450"/>
      <c r="AP31" s="450"/>
    </row>
    <row r="32" spans="3:42" ht="15.75">
      <c r="C32" s="35"/>
      <c r="D32" s="2"/>
      <c r="F32" s="254">
        <v>2</v>
      </c>
      <c r="G32" s="96" t="str">
        <f>IF(F32="","",VLOOKUP(F32,$C$3:$D$8,2,FALSE))</f>
        <v/>
      </c>
      <c r="H32" s="75">
        <v>0</v>
      </c>
      <c r="I32" s="75"/>
      <c r="J32" s="75"/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51" t="str">
        <f>IF(O7="","",IF(O7&lt;O8,G7,G8))</f>
        <v/>
      </c>
      <c r="AO32" s="451"/>
      <c r="AP32" s="451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51" t="str">
        <f>IF(O19="","",IF(O19&lt;O20,G19,G20))</f>
        <v/>
      </c>
      <c r="AO33" s="451"/>
      <c r="AP33" s="451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51" t="str">
        <f>IF(O31="","",IF(O31&lt;O32,G31,G32))</f>
        <v/>
      </c>
      <c r="AO34" s="451"/>
      <c r="AP34" s="45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52" t="str">
        <f>IF(O43="","",IF(O43&lt;O44,G43,G44))</f>
        <v/>
      </c>
      <c r="AO35" s="452"/>
      <c r="AP35" s="452"/>
    </row>
    <row r="36" spans="3:42">
      <c r="P36" s="76"/>
      <c r="Y36" s="81"/>
      <c r="AL36" s="164"/>
      <c r="AM36" s="165"/>
      <c r="AN36" s="453"/>
      <c r="AO36" s="453"/>
      <c r="AP36" s="453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44"/>
      <c r="AO37" s="444"/>
      <c r="AP37" s="444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44"/>
      <c r="AO38" s="444"/>
      <c r="AP38" s="444"/>
    </row>
    <row r="39" spans="3:42">
      <c r="P39" s="76"/>
      <c r="AL39" s="163"/>
      <c r="AM39" s="4"/>
      <c r="AN39" s="444"/>
      <c r="AO39" s="444"/>
      <c r="AP39" s="444"/>
    </row>
    <row r="40" spans="3:42">
      <c r="P40" s="76"/>
      <c r="AL40" s="163"/>
      <c r="AM40" s="4"/>
      <c r="AN40" s="444"/>
      <c r="AO40" s="444"/>
      <c r="AP40" s="444"/>
    </row>
    <row r="41" spans="3:42">
      <c r="O41" s="8"/>
      <c r="P41" s="76"/>
      <c r="AL41" s="163"/>
      <c r="AM41" s="4"/>
      <c r="AN41" s="444"/>
      <c r="AO41" s="444"/>
      <c r="AP41" s="444"/>
    </row>
    <row r="42" spans="3:42">
      <c r="O42" s="8"/>
      <c r="P42" s="76"/>
      <c r="AL42" s="163"/>
      <c r="AM42" s="4"/>
      <c r="AN42" s="444"/>
      <c r="AO42" s="444"/>
      <c r="AP42" s="444"/>
    </row>
    <row r="43" spans="3:42">
      <c r="O43" s="255"/>
      <c r="AL43" s="163"/>
      <c r="AM43" s="4"/>
      <c r="AN43" s="444"/>
      <c r="AO43" s="444"/>
      <c r="AP43" s="444"/>
    </row>
    <row r="44" spans="3:42">
      <c r="F44" s="254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44"/>
      <c r="AO50" s="444"/>
      <c r="AP50" s="444"/>
    </row>
    <row r="51" spans="36:42">
      <c r="AM51" s="4"/>
      <c r="AN51" s="444"/>
      <c r="AO51" s="444"/>
      <c r="AP51" s="444"/>
    </row>
    <row r="52" spans="36:42">
      <c r="AM52" s="4"/>
      <c r="AN52" s="444"/>
      <c r="AO52" s="444"/>
      <c r="AP52" s="444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workbookViewId="0">
      <selection activeCell="F39" sqref="F39"/>
    </sheetView>
  </sheetViews>
  <sheetFormatPr defaultRowHeight="14.25"/>
  <cols>
    <col min="2" max="2" width="13" customWidth="1"/>
    <col min="4" max="4" width="31.3984375" customWidth="1"/>
    <col min="5" max="5" width="3.73046875" customWidth="1"/>
    <col min="6" max="6" width="8.86328125" style="223"/>
    <col min="7" max="7" width="31.3984375" style="2" customWidth="1"/>
    <col min="8" max="15" width="3" style="2" customWidth="1"/>
    <col min="16" max="16" width="8.86328125" style="2"/>
    <col min="17" max="17" width="31.3984375" style="2" customWidth="1"/>
    <col min="18" max="25" width="3.1328125" style="2" customWidth="1"/>
    <col min="26" max="26" width="4.59765625" style="2" customWidth="1"/>
    <col min="27" max="27" width="4.59765625" customWidth="1"/>
    <col min="28" max="28" width="31.3984375" style="2" customWidth="1"/>
    <col min="29" max="36" width="3" style="2" customWidth="1"/>
    <col min="39" max="41" width="31.3984375" customWidth="1"/>
  </cols>
  <sheetData>
    <row r="1" spans="2:47">
      <c r="C1" s="454" t="s">
        <v>61</v>
      </c>
      <c r="D1" s="432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4.65" thickBot="1">
      <c r="B2" s="238" t="s">
        <v>125</v>
      </c>
      <c r="C2" s="238" t="s">
        <v>78</v>
      </c>
    </row>
    <row r="3" spans="2:47" ht="15.75">
      <c r="B3" s="47" t="s">
        <v>25</v>
      </c>
      <c r="C3" s="47">
        <v>1</v>
      </c>
      <c r="D3" s="23" t="str">
        <f>IF(' I'!$X$2="","",' I'!$X$2)</f>
        <v/>
      </c>
    </row>
    <row r="4" spans="2:47" ht="16.149999999999999" thickBot="1">
      <c r="B4" s="48" t="s">
        <v>55</v>
      </c>
      <c r="C4" s="48">
        <v>2</v>
      </c>
      <c r="D4" s="24" t="str">
        <f>IF(' I'!$X$3="","",' I'!$X$3)</f>
        <v/>
      </c>
    </row>
    <row r="5" spans="2:47" ht="15.75">
      <c r="B5" s="48" t="s">
        <v>27</v>
      </c>
      <c r="C5" s="48">
        <v>3</v>
      </c>
      <c r="D5" s="27" t="str">
        <f>IF(' II'!$X$2="","",' II'!$X$2)</f>
        <v/>
      </c>
    </row>
    <row r="6" spans="2:47" ht="16.149999999999999" thickBot="1">
      <c r="B6" s="48" t="s">
        <v>54</v>
      </c>
      <c r="C6" s="48">
        <v>4</v>
      </c>
      <c r="D6" s="28" t="str">
        <f>IF(' II'!$X$3="","",' II'!$X$3)</f>
        <v/>
      </c>
    </row>
    <row r="7" spans="2:47" ht="15.75">
      <c r="B7" s="48" t="s">
        <v>29</v>
      </c>
      <c r="C7" s="48">
        <v>5</v>
      </c>
      <c r="D7" s="23" t="str">
        <f>IF(' III'!$X$2="","",' III'!$X$2)</f>
        <v/>
      </c>
      <c r="F7" s="313">
        <v>1</v>
      </c>
      <c r="G7" s="151" t="str">
        <f>IF(F7="","",VLOOKUP(F7,$C$3:$D$10,2,FALSE))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149999999999999" thickBot="1">
      <c r="B8" s="48" t="s">
        <v>53</v>
      </c>
      <c r="C8" s="48">
        <v>6</v>
      </c>
      <c r="D8" s="24" t="str">
        <f>IF(' III'!$X$3="","",' III'!$X$3)</f>
        <v/>
      </c>
      <c r="F8" s="313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75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149999999999999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75">
      <c r="B11" s="35"/>
      <c r="C11" s="35"/>
      <c r="D11" s="2"/>
      <c r="P11" s="76"/>
    </row>
    <row r="12" spans="2:47" ht="15.75">
      <c r="B12" s="35"/>
      <c r="C12" s="35"/>
      <c r="D12" s="2"/>
      <c r="P12" s="76"/>
      <c r="AN12" s="45"/>
    </row>
    <row r="13" spans="2:47" ht="15.75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75">
      <c r="B14" s="35"/>
      <c r="C14" s="35">
        <v>1</v>
      </c>
      <c r="D14" s="314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75">
      <c r="B15" s="35"/>
      <c r="C15" s="35">
        <v>3</v>
      </c>
      <c r="D15" s="314" t="s">
        <v>593</v>
      </c>
      <c r="P15" s="76"/>
      <c r="Y15" s="79"/>
      <c r="AN15" s="433" t="str">
        <f>IF(AJ25="","",IF(AJ25&gt;AJ26,AB25,AB26))</f>
        <v/>
      </c>
    </row>
    <row r="16" spans="2:47" ht="15.75">
      <c r="B16" s="35"/>
      <c r="C16" s="35">
        <v>5</v>
      </c>
      <c r="D16" s="314" t="s">
        <v>594</v>
      </c>
      <c r="P16" s="76"/>
      <c r="Y16" s="80"/>
      <c r="AM16" s="433" t="str">
        <f>IF(AJ25="","",IF(AJ25&lt;AJ26,AB25,AB26))</f>
        <v/>
      </c>
      <c r="AN16" s="433"/>
      <c r="AO16" s="434" t="str">
        <f>IF(AJ25=AJ26,"",IF(AJ34=AJ35,AB34,IF(AJ34&gt;AJ35,AB34,AB35)))</f>
        <v/>
      </c>
    </row>
    <row r="17" spans="2:42" ht="15.75">
      <c r="B17" s="35"/>
      <c r="C17" s="35">
        <v>7</v>
      </c>
      <c r="D17" s="314" t="s">
        <v>595</v>
      </c>
      <c r="P17" s="76"/>
      <c r="Y17" s="80"/>
      <c r="AJ17" s="8"/>
      <c r="AM17" s="433"/>
      <c r="AN17" s="433"/>
      <c r="AO17" s="434"/>
    </row>
    <row r="18" spans="2:42" ht="15.75">
      <c r="B18" s="35"/>
      <c r="C18" s="35"/>
      <c r="D18" s="2"/>
      <c r="P18" s="76"/>
      <c r="Y18" s="80"/>
      <c r="AJ18" s="8"/>
      <c r="AM18" s="433"/>
      <c r="AO18" s="434"/>
    </row>
    <row r="19" spans="2:42" ht="16.149999999999999" thickBot="1">
      <c r="C19" s="35"/>
      <c r="D19" s="2"/>
      <c r="F19" s="313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5" t="str">
        <f>IF(AJ25=AJ26,"",IF(OR(AJ34&gt;AJ35,AJ34&lt;AJ35),"",AB35))</f>
        <v/>
      </c>
    </row>
    <row r="20" spans="2:42" ht="16.149999999999999" thickBot="1">
      <c r="C20" s="35"/>
      <c r="D20" s="309">
        <v>5.7</v>
      </c>
      <c r="F20" s="313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6" t="s">
        <v>58</v>
      </c>
      <c r="AO20" s="435"/>
    </row>
    <row r="21" spans="2:42" ht="16.350000000000001" customHeight="1" thickBot="1">
      <c r="C21" s="455" t="s">
        <v>596</v>
      </c>
      <c r="D21" s="455"/>
      <c r="Y21" s="80"/>
      <c r="AM21" s="439" t="s">
        <v>59</v>
      </c>
      <c r="AN21" s="437"/>
      <c r="AO21" s="435"/>
    </row>
    <row r="22" spans="2:42" ht="15.6" customHeight="1">
      <c r="C22" s="455"/>
      <c r="D22" s="455"/>
      <c r="Y22" s="80"/>
      <c r="AM22" s="440"/>
      <c r="AN22" s="437"/>
      <c r="AO22" s="442" t="s">
        <v>60</v>
      </c>
    </row>
    <row r="23" spans="2:42" ht="16.350000000000001" customHeight="1" thickBot="1">
      <c r="C23" s="455"/>
      <c r="D23" s="455"/>
      <c r="Y23" s="80"/>
      <c r="AM23" s="441"/>
      <c r="AN23" s="438"/>
      <c r="AO23" s="443"/>
    </row>
    <row r="24" spans="2:42" ht="15.6" customHeight="1">
      <c r="C24" s="455"/>
      <c r="D24" s="455"/>
      <c r="Y24" s="80"/>
    </row>
    <row r="25" spans="2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75">
      <c r="C27" s="35"/>
      <c r="D27" s="2"/>
      <c r="Y27" s="80"/>
      <c r="AA27" s="38"/>
      <c r="AL27" s="445" t="s">
        <v>81</v>
      </c>
      <c r="AM27" s="446"/>
      <c r="AN27" s="446"/>
      <c r="AO27" s="446"/>
      <c r="AP27" s="447"/>
    </row>
    <row r="28" spans="2:42" ht="15.75">
      <c r="C28" s="35"/>
      <c r="D28" s="2"/>
      <c r="Y28" s="80"/>
      <c r="AA28" s="38"/>
      <c r="AL28" s="306">
        <v>1</v>
      </c>
      <c r="AM28" s="307" t="s">
        <v>82</v>
      </c>
      <c r="AN28" s="448" t="str">
        <f>IF(AJ25="","",IF(AJ25&gt;AJ26,AB25,AB26))</f>
        <v/>
      </c>
      <c r="AO28" s="448"/>
      <c r="AP28" s="448"/>
    </row>
    <row r="29" spans="2:42" ht="15.75">
      <c r="C29" s="35"/>
      <c r="D29" s="2"/>
      <c r="Y29" s="80"/>
      <c r="AA29" s="38"/>
      <c r="AL29" s="90">
        <v>2</v>
      </c>
      <c r="AM29" s="91" t="s">
        <v>79</v>
      </c>
      <c r="AN29" s="449" t="str">
        <f>IF(AJ25="","",IF(AJ25&lt;AJ26,AB25,AB26))</f>
        <v/>
      </c>
      <c r="AO29" s="449"/>
      <c r="AP29" s="449"/>
    </row>
    <row r="30" spans="2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50" t="str">
        <f>IF(AJ25=AJ26,"",IF(AJ34=AJ35,AB34,IF(AJ34&gt;AJ35,AB34,AB35)))</f>
        <v/>
      </c>
      <c r="AO30" s="450"/>
      <c r="AP30" s="450"/>
    </row>
    <row r="31" spans="2:42" ht="15.75">
      <c r="C31" s="35"/>
      <c r="D31" s="309">
        <v>5.7</v>
      </c>
      <c r="F31" s="313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50" t="str">
        <f>IF(AJ25=AJ26,"",IF(AJ34=AJ35,AB35,IF(AJ34&lt;AJ35,AB34,AB35)))</f>
        <v/>
      </c>
      <c r="AO31" s="450"/>
      <c r="AP31" s="450"/>
    </row>
    <row r="32" spans="2:42" ht="15.75">
      <c r="C32" s="35"/>
      <c r="D32" s="2"/>
      <c r="F32" s="313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51" t="str">
        <f>IF(O7="","",IF(O7&lt;O8,G7,G8))</f>
        <v/>
      </c>
      <c r="AO32" s="451"/>
      <c r="AP32" s="451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51" t="str">
        <f>IF(O19="","",IF(O19&lt;O20,G19,G20))</f>
        <v/>
      </c>
      <c r="AO33" s="451"/>
      <c r="AP33" s="451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51" t="str">
        <f>IF(O31="","",IF(O31&lt;O32,G31,G32))</f>
        <v/>
      </c>
      <c r="AO34" s="451"/>
      <c r="AP34" s="45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51" t="str">
        <f>IF(O43="","",IF(O43&lt;O44,G43,G44))</f>
        <v/>
      </c>
      <c r="AO35" s="451"/>
      <c r="AP35" s="451"/>
    </row>
    <row r="36" spans="3:42">
      <c r="P36" s="76"/>
      <c r="Y36" s="81"/>
      <c r="AL36" s="163"/>
      <c r="AM36" s="4"/>
      <c r="AN36" s="444"/>
      <c r="AO36" s="444"/>
      <c r="AP36" s="44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44"/>
      <c r="AO37" s="444"/>
      <c r="AP37" s="444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44"/>
      <c r="AO38" s="444"/>
      <c r="AP38" s="444"/>
    </row>
    <row r="39" spans="3:42">
      <c r="P39" s="76"/>
      <c r="AL39" s="163"/>
      <c r="AM39" s="4"/>
      <c r="AN39" s="444"/>
      <c r="AO39" s="444"/>
      <c r="AP39" s="444"/>
    </row>
    <row r="40" spans="3:42">
      <c r="P40" s="76"/>
      <c r="AL40" s="163"/>
      <c r="AM40" s="4"/>
      <c r="AN40" s="444"/>
      <c r="AO40" s="444"/>
      <c r="AP40" s="444"/>
    </row>
    <row r="41" spans="3:42">
      <c r="O41" s="8"/>
      <c r="P41" s="76"/>
      <c r="AL41" s="163"/>
      <c r="AM41" s="4"/>
      <c r="AN41" s="444"/>
      <c r="AO41" s="444"/>
      <c r="AP41" s="444"/>
    </row>
    <row r="42" spans="3:42">
      <c r="O42" s="8"/>
      <c r="P42" s="76"/>
      <c r="AL42" s="163"/>
      <c r="AM42" s="4"/>
      <c r="AN42" s="444"/>
      <c r="AO42" s="444"/>
      <c r="AP42" s="444"/>
    </row>
    <row r="43" spans="3:42">
      <c r="F43" s="313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44"/>
      <c r="AO43" s="444"/>
      <c r="AP43" s="444"/>
    </row>
    <row r="44" spans="3:42">
      <c r="F44" s="313">
        <v>3</v>
      </c>
      <c r="G44" s="151" t="str">
        <f>IF(F44="","",VLOOKUP(F44,$C$3:$D$10,2,FALSE))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44"/>
      <c r="AO50" s="444"/>
      <c r="AP50" s="444"/>
    </row>
    <row r="51" spans="36:42">
      <c r="AM51" s="4"/>
      <c r="AN51" s="444"/>
      <c r="AO51" s="444"/>
      <c r="AP51" s="444"/>
    </row>
    <row r="52" spans="36:42">
      <c r="AM52" s="4"/>
      <c r="AN52" s="444"/>
      <c r="AO52" s="444"/>
      <c r="AP52" s="444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workbookViewId="0">
      <selection activeCell="D33" sqref="D33"/>
    </sheetView>
  </sheetViews>
  <sheetFormatPr defaultRowHeight="14.25"/>
  <cols>
    <col min="2" max="2" width="11.59765625" customWidth="1"/>
    <col min="4" max="4" width="31.3984375" customWidth="1"/>
    <col min="6" max="6" width="9.1328125" style="58"/>
    <col min="7" max="7" width="31.3984375" style="2" customWidth="1"/>
    <col min="8" max="15" width="3" style="2" customWidth="1"/>
    <col min="16" max="16" width="9.1328125" style="2"/>
    <col min="17" max="17" width="31.3984375" style="2" customWidth="1"/>
    <col min="18" max="25" width="3" style="2" customWidth="1"/>
    <col min="26" max="26" width="9.1328125" style="2"/>
    <col min="27" max="27" width="31.3984375" style="2" customWidth="1"/>
    <col min="28" max="35" width="3.1328125" style="2" customWidth="1"/>
    <col min="36" max="36" width="4.59765625" style="2" customWidth="1"/>
    <col min="37" max="37" width="4.59765625" customWidth="1"/>
    <col min="38" max="38" width="31.3984375" style="2" customWidth="1"/>
    <col min="39" max="46" width="3" style="2" customWidth="1"/>
    <col min="49" max="51" width="31.3984375" customWidth="1"/>
  </cols>
  <sheetData>
    <row r="1" spans="2:52">
      <c r="C1" s="431" t="s">
        <v>61</v>
      </c>
      <c r="D1" s="432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4.65" thickBot="1">
      <c r="B2" s="238" t="s">
        <v>125</v>
      </c>
      <c r="C2" s="238" t="s">
        <v>78</v>
      </c>
    </row>
    <row r="3" spans="2:52" ht="15.75">
      <c r="B3" s="218" t="s">
        <v>25</v>
      </c>
      <c r="C3" s="210">
        <v>1</v>
      </c>
      <c r="D3" s="207" t="str">
        <f>IF(' I'!$X$2="","",' I'!$X$2)</f>
        <v/>
      </c>
      <c r="F3" s="35"/>
    </row>
    <row r="4" spans="2:52" ht="16.149999999999999" thickBot="1">
      <c r="B4" s="214" t="s">
        <v>55</v>
      </c>
      <c r="C4" s="215">
        <v>2</v>
      </c>
      <c r="D4" s="208" t="str">
        <f>IF(' I'!$X$3="","",' I'!$X$3)</f>
        <v/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27</v>
      </c>
      <c r="C5" s="210">
        <v>3</v>
      </c>
      <c r="D5" s="211" t="str">
        <f>IF(' II'!$X$2="","",' II'!$X$2)</f>
        <v/>
      </c>
      <c r="F5" s="155">
        <v>1</v>
      </c>
      <c r="G5" s="156" t="str">
        <f>IF(F5="","",VLOOKUP(F5,$C$3:$D$18,2,FALSE))</f>
        <v/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149999999999999" thickBot="1">
      <c r="B6" s="219" t="s">
        <v>54</v>
      </c>
      <c r="C6" s="216">
        <v>4</v>
      </c>
      <c r="D6" s="217" t="str">
        <f>IF(' II'!$X$3="","",' II'!$X$3)</f>
        <v/>
      </c>
      <c r="F6" s="153"/>
      <c r="O6" s="8"/>
      <c r="P6" s="76"/>
    </row>
    <row r="7" spans="2:52" ht="15.75">
      <c r="B7" s="212" t="s">
        <v>29</v>
      </c>
      <c r="C7" s="213">
        <v>5</v>
      </c>
      <c r="D7" s="207" t="str">
        <f>IF(' III'!$X$2="","",' III'!$X$2)</f>
        <v/>
      </c>
      <c r="F7" s="153"/>
      <c r="P7" s="76"/>
      <c r="Q7" s="96" t="str">
        <f>G5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149999999999999" thickBot="1">
      <c r="B8" s="214" t="s">
        <v>53</v>
      </c>
      <c r="C8" s="215">
        <v>6</v>
      </c>
      <c r="D8" s="208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75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149999999999999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75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149999999999999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75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149999999999999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75">
      <c r="C15" s="35"/>
      <c r="D15" s="2"/>
      <c r="F15" s="153"/>
      <c r="Z15" s="76"/>
      <c r="AI15" s="79"/>
      <c r="AX15" s="433" t="str">
        <f>IF(AT25="","",IF(AT25&gt;AT26,AL25,AL26))</f>
        <v/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3" t="str">
        <f>IF(AT25="","",IF(AT25&lt;AT26,AL25,AL26))</f>
        <v/>
      </c>
      <c r="AX16" s="433"/>
      <c r="AY16" s="434" t="str">
        <f>IF(AT25=AT26,"",IF(AT34=AT35,AL34,IF(AT34&gt;AT35,AL34,AL35)))</f>
        <v/>
      </c>
    </row>
    <row r="17" spans="3:52" ht="15.75">
      <c r="C17" s="35"/>
      <c r="D17" s="2"/>
      <c r="E17" t="s">
        <v>693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3"/>
      <c r="AX17" s="433"/>
      <c r="AY17" s="434"/>
    </row>
    <row r="18" spans="3:52" ht="15.75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3"/>
      <c r="AY18" s="434"/>
    </row>
    <row r="19" spans="3:52" ht="16.149999999999999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5" t="str">
        <f>IF(AT25=AT26,"",IF(OR(AT34&gt;AT35,AT34&lt;AT35),"",AL35))</f>
        <v/>
      </c>
    </row>
    <row r="20" spans="3:52" ht="16.149999999999999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6" t="s">
        <v>58</v>
      </c>
      <c r="AY20" s="435"/>
    </row>
    <row r="21" spans="3:52" ht="16.149999999999999" thickBot="1">
      <c r="C21" s="35"/>
      <c r="D21" s="2"/>
      <c r="F21" s="153"/>
      <c r="O21" s="8"/>
      <c r="P21" s="76"/>
      <c r="AI21" s="80"/>
      <c r="AW21" s="459" t="s">
        <v>59</v>
      </c>
      <c r="AX21" s="457"/>
      <c r="AY21" s="435"/>
    </row>
    <row r="22" spans="3:52" ht="15.75">
      <c r="C22" s="35"/>
      <c r="D22" s="2"/>
      <c r="F22" s="335"/>
      <c r="G22" s="336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7" t="str">
        <f>IF(H22="","",SUMPRODUCT(--(H22:N22&gt;H23:N23)))</f>
        <v/>
      </c>
      <c r="AI22" s="80"/>
      <c r="AW22" s="460"/>
      <c r="AX22" s="457"/>
      <c r="AY22" s="462" t="s">
        <v>60</v>
      </c>
    </row>
    <row r="23" spans="3:52" ht="16.149999999999999" thickBot="1">
      <c r="C23" s="35"/>
      <c r="D23" s="2"/>
      <c r="E23" t="s">
        <v>692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8"/>
      <c r="AY23" s="463"/>
    </row>
    <row r="24" spans="3:52" ht="15.75">
      <c r="C24" s="35"/>
      <c r="D24" s="2"/>
      <c r="F24" s="153"/>
      <c r="AI24" s="80"/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75">
      <c r="C27" s="35"/>
      <c r="D27" s="2"/>
      <c r="F27" s="35"/>
      <c r="AI27" s="80"/>
      <c r="AK27" s="38"/>
      <c r="AV27" s="445" t="s">
        <v>81</v>
      </c>
      <c r="AW27" s="446"/>
      <c r="AX27" s="446"/>
      <c r="AY27" s="446"/>
      <c r="AZ27" s="447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64" t="str">
        <f>IF(AT25="","",IF(AT25&gt;AT26,AL25,AL26))</f>
        <v/>
      </c>
      <c r="AY28" s="464"/>
      <c r="AZ28" s="464"/>
    </row>
    <row r="29" spans="3:52" ht="15.75">
      <c r="C29" s="35"/>
      <c r="D29" s="2"/>
      <c r="E29" t="s">
        <v>692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9" t="str">
        <f>IF(AT25="","",IF(AT25&lt;AT26,AL25,AL26))</f>
        <v/>
      </c>
      <c r="AY29" s="449"/>
      <c r="AZ29" s="449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50" t="str">
        <f>IF(AT25=AT26,"",IF(AT34=AT35,AL34,IF(AT34&gt;AT35,AL34,AL35)))</f>
        <v/>
      </c>
      <c r="AY30" s="450"/>
      <c r="AZ30" s="450"/>
    </row>
    <row r="31" spans="3:52" ht="15.75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50" t="str">
        <f>IF(AT25=AT26,"",IF(AT34=AT35,AL35,IF(AT34&lt;AT35,AL34,AL35)))</f>
        <v/>
      </c>
      <c r="AY31" s="450"/>
      <c r="AZ31" s="450"/>
    </row>
    <row r="32" spans="3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51" t="str">
        <f>IF(Y7="","",IF(Y7&lt;Y8,Q7,Q8))</f>
        <v/>
      </c>
      <c r="AY32" s="451"/>
      <c r="AZ32" s="451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51" t="str">
        <f>IF(Y19="","",IF(Y19&lt;Y20,Q19,Q20))</f>
        <v/>
      </c>
      <c r="AY33" s="451"/>
      <c r="AZ33" s="451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51" t="str">
        <f>IF(Y31="","",IF(Y31&lt;Y32,Q31,Q32))</f>
        <v/>
      </c>
      <c r="AY34" s="451"/>
      <c r="AZ34" s="451"/>
    </row>
    <row r="35" spans="3:52">
      <c r="E35" t="s">
        <v>693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52" t="str">
        <f>IF(Y43="","",IF(Y43&lt;Y44,Q43,Q44))</f>
        <v/>
      </c>
      <c r="AY35" s="452"/>
      <c r="AZ35" s="452"/>
    </row>
    <row r="36" spans="3:52">
      <c r="F36" s="153"/>
      <c r="Z36" s="76"/>
      <c r="AI36" s="81"/>
      <c r="AV36" s="164"/>
      <c r="AW36" s="165"/>
      <c r="AX36" s="453"/>
      <c r="AY36" s="453"/>
      <c r="AZ36" s="453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44"/>
      <c r="AY37" s="444"/>
      <c r="AZ37" s="444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44"/>
      <c r="AY38" s="444"/>
      <c r="AZ38" s="444"/>
    </row>
    <row r="39" spans="3:52">
      <c r="F39" s="153"/>
      <c r="Z39" s="76"/>
      <c r="AV39" s="163"/>
      <c r="AW39" s="4"/>
      <c r="AX39" s="444"/>
      <c r="AY39" s="444"/>
      <c r="AZ39" s="444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44"/>
      <c r="AY40" s="444"/>
      <c r="AZ40" s="444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44"/>
      <c r="AY41" s="444"/>
      <c r="AZ41" s="444"/>
    </row>
    <row r="42" spans="3:52" ht="15.75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44"/>
      <c r="AY42" s="444"/>
      <c r="AZ42" s="444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44"/>
      <c r="AY43" s="444"/>
      <c r="AZ43" s="444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335"/>
      <c r="G46" s="336"/>
      <c r="H46" s="230"/>
      <c r="I46" s="230"/>
      <c r="J46" s="230"/>
      <c r="K46" s="230"/>
      <c r="L46" s="230"/>
      <c r="M46" s="230"/>
      <c r="N46" s="230"/>
      <c r="O46" s="337"/>
    </row>
    <row r="47" spans="3:52"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44"/>
      <c r="AY50" s="444"/>
      <c r="AZ50" s="444"/>
    </row>
    <row r="51" spans="46:52">
      <c r="AW51" s="4"/>
      <c r="AX51" s="444"/>
      <c r="AY51" s="444"/>
      <c r="AZ51" s="444"/>
    </row>
    <row r="52" spans="46:52">
      <c r="AW52" s="4"/>
      <c r="AX52" s="444"/>
      <c r="AY52" s="444"/>
      <c r="AZ52" s="444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25"/>
  <cols>
    <col min="2" max="2" width="13" customWidth="1"/>
    <col min="4" max="4" width="31.3984375" customWidth="1"/>
    <col min="5" max="5" width="13.86328125" customWidth="1"/>
    <col min="6" max="6" width="9.1328125" style="58"/>
    <col min="7" max="7" width="31.3984375" style="2" customWidth="1"/>
    <col min="8" max="15" width="3" style="2" customWidth="1"/>
    <col min="16" max="16" width="9.1328125" style="2"/>
    <col min="17" max="17" width="31.3984375" style="2" customWidth="1"/>
    <col min="18" max="25" width="3" style="2" customWidth="1"/>
    <col min="26" max="26" width="9.1328125" style="2"/>
    <col min="27" max="27" width="31.3984375" style="2" customWidth="1"/>
    <col min="28" max="35" width="3.1328125" style="2" customWidth="1"/>
    <col min="36" max="36" width="4.59765625" style="2" customWidth="1"/>
    <col min="37" max="37" width="4.59765625" customWidth="1"/>
    <col min="38" max="38" width="31.3984375" style="2" customWidth="1"/>
    <col min="39" max="46" width="3" style="2" customWidth="1"/>
    <col min="49" max="51" width="31.3984375" customWidth="1"/>
  </cols>
  <sheetData>
    <row r="1" spans="2:57">
      <c r="C1" s="454" t="s">
        <v>61</v>
      </c>
      <c r="D1" s="432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4.65" thickBot="1">
      <c r="B2" s="238" t="s">
        <v>125</v>
      </c>
      <c r="C2" s="238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149999999999999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149999999999999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149999999999999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149999999999999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/>
      </c>
      <c r="E11" s="315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149999999999999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149999999999999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3" t="str">
        <f>IF(AT25="","",IF(AT25&gt;AT26,AL25,AL26))</f>
        <v/>
      </c>
    </row>
    <row r="16" spans="2:57" ht="16.149999999999999" thickBot="1">
      <c r="B16" s="48" t="s">
        <v>49</v>
      </c>
      <c r="C16" s="48">
        <v>14</v>
      </c>
      <c r="D16" s="24" t="str">
        <f>IF(VII!$X$3="","",VII!$X$3)</f>
        <v/>
      </c>
      <c r="E16" s="315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3" t="str">
        <f>IF(AT25="","",IF(AT25&lt;AT26,AL25,AL26))</f>
        <v/>
      </c>
      <c r="AX16" s="433"/>
      <c r="AY16" s="434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3"/>
      <c r="AX17" s="433"/>
      <c r="AY17" s="434"/>
    </row>
    <row r="18" spans="2:52" ht="16.149999999999999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3"/>
      <c r="AY18" s="434"/>
    </row>
    <row r="19" spans="2:52" ht="16.149999999999999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5" t="str">
        <f>IF(AT25=AT26,"",IF(OR(AT34&gt;AT35,AT34&lt;AT35),"",AL35))</f>
        <v/>
      </c>
    </row>
    <row r="20" spans="2:52" ht="16.149999999999999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6" t="s">
        <v>58</v>
      </c>
      <c r="AY20" s="435"/>
    </row>
    <row r="21" spans="2:52" ht="16.149999999999999" thickBot="1">
      <c r="C21" s="35"/>
      <c r="D21" s="2"/>
      <c r="F21" s="153"/>
      <c r="O21" s="8"/>
      <c r="P21" s="76"/>
      <c r="AI21" s="80"/>
      <c r="AW21" s="465" t="s">
        <v>59</v>
      </c>
      <c r="AX21" s="457"/>
      <c r="AY21" s="435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6"/>
      <c r="AX22" s="457"/>
      <c r="AY22" s="462" t="s">
        <v>60</v>
      </c>
    </row>
    <row r="23" spans="2:52" ht="16.149999999999999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7"/>
      <c r="AX23" s="458"/>
      <c r="AY23" s="463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45" t="s">
        <v>81</v>
      </c>
      <c r="AW27" s="446"/>
      <c r="AX27" s="446"/>
      <c r="AY27" s="446"/>
      <c r="AZ27" s="447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8" t="str">
        <f>IF(AT25="","",IF(AT25&gt;AT26,AL25,AL26))</f>
        <v/>
      </c>
      <c r="AY28" s="448"/>
      <c r="AZ28" s="448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9" t="str">
        <f>IF(AT25="","",IF(AT25&lt;AT26,AL25,AL26))</f>
        <v/>
      </c>
      <c r="AY29" s="449"/>
      <c r="AZ29" s="449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50" t="str">
        <f>IF(AT25=AT26,"",IF(AT34=AT35,AL34,IF(AT34&gt;AT35,AL34,AL35)))</f>
        <v/>
      </c>
      <c r="AY30" s="450"/>
      <c r="AZ30" s="450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50" t="str">
        <f>IF(AT25=AT26,"",IF(AT34=AT35,AL35,IF(AT34&lt;AT35,AL34,AL35)))</f>
        <v/>
      </c>
      <c r="AY31" s="450"/>
      <c r="AZ31" s="450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51" t="str">
        <f>IF(Y7="","",IF(Y7&lt;Y8,Q7,Q8))</f>
        <v/>
      </c>
      <c r="AY32" s="451"/>
      <c r="AZ32" s="451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51" t="str">
        <f>IF(Y19="","",IF(Y19&lt;Y20,Q19,Q20))</f>
        <v/>
      </c>
      <c r="AY33" s="451"/>
      <c r="AZ33" s="451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51" t="str">
        <f>IF(Y31="","",IF(Y31&lt;Y32,Q31,Q32))</f>
        <v/>
      </c>
      <c r="AY34" s="451"/>
      <c r="AZ34" s="451"/>
    </row>
    <row r="35" spans="3:52">
      <c r="E35" s="315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51" t="str">
        <f>IF(Y43="","",IF(Y43&lt;Y44,Q43,Q44))</f>
        <v/>
      </c>
      <c r="AY35" s="451"/>
      <c r="AZ35" s="451"/>
    </row>
    <row r="36" spans="3:52">
      <c r="F36" s="153"/>
      <c r="Z36" s="76"/>
      <c r="AI36" s="81"/>
      <c r="AV36" s="92">
        <v>9</v>
      </c>
      <c r="AW36" s="22" t="s">
        <v>20</v>
      </c>
      <c r="AX36" s="468" t="str">
        <f>IF(O4="","",IF(O4&lt;O5,G4,G5))</f>
        <v/>
      </c>
      <c r="AY36" s="468"/>
      <c r="AZ36" s="468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8" t="str">
        <f>IF(O10="","",IF(O10&lt;O11,G10,G11))</f>
        <v/>
      </c>
      <c r="AY37" s="468"/>
      <c r="AZ37" s="468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8" t="str">
        <f>IF(O16="","",IF(O16&lt;O17,G16,G17))</f>
        <v/>
      </c>
      <c r="AY38" s="468"/>
      <c r="AZ38" s="468"/>
    </row>
    <row r="39" spans="3:52">
      <c r="F39" s="153"/>
      <c r="Z39" s="76"/>
      <c r="AV39" s="92">
        <v>9</v>
      </c>
      <c r="AW39" s="22" t="s">
        <v>20</v>
      </c>
      <c r="AX39" s="468" t="str">
        <f>IF(O22="","",IF(O22&lt;O23,G22,G23))</f>
        <v/>
      </c>
      <c r="AY39" s="468"/>
      <c r="AZ39" s="468"/>
    </row>
    <row r="40" spans="3:52" ht="15.75">
      <c r="E40" s="315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8" t="str">
        <f>IF(O28="","",IF(O28&lt;O29,G28,G29))</f>
        <v/>
      </c>
      <c r="AY40" s="468"/>
      <c r="AZ40" s="468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8" t="str">
        <f>IF(O34="","",IF(O34&lt;O35,G34,G35))</f>
        <v/>
      </c>
      <c r="AY41" s="468"/>
      <c r="AZ41" s="468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8" t="str">
        <f>IF(O40="","",IF(O40&lt;O41,G40,G41))</f>
        <v/>
      </c>
      <c r="AY42" s="468"/>
      <c r="AZ42" s="468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8" t="str">
        <f>IF(O46="","",IF(O46&lt;O47,G46,G47))</f>
        <v/>
      </c>
      <c r="AY43" s="468"/>
      <c r="AZ43" s="468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44"/>
      <c r="AY50" s="444"/>
      <c r="AZ50" s="444"/>
    </row>
    <row r="51" spans="46:52">
      <c r="AW51" s="4"/>
      <c r="AX51" s="444"/>
      <c r="AY51" s="444"/>
      <c r="AZ51" s="444"/>
    </row>
    <row r="52" spans="46:52">
      <c r="AW52" s="4"/>
      <c r="AX52" s="444"/>
      <c r="AY52" s="444"/>
      <c r="AZ52" s="444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C33" sqref="C33"/>
    </sheetView>
  </sheetViews>
  <sheetFormatPr defaultRowHeight="14.25"/>
  <cols>
    <col min="2" max="2" width="11.86328125" customWidth="1"/>
    <col min="4" max="4" width="31.3984375" customWidth="1"/>
    <col min="5" max="5" width="24" style="58" customWidth="1"/>
    <col min="6" max="6" width="3.73046875" customWidth="1"/>
    <col min="7" max="7" width="8.86328125" style="58"/>
    <col min="8" max="8" width="31.39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3984375" style="2" customWidth="1"/>
    <col min="19" max="26" width="3" style="2" customWidth="1"/>
    <col min="27" max="27" width="8.86328125" style="2"/>
    <col min="28" max="28" width="31.3984375" style="2" customWidth="1"/>
    <col min="29" max="36" width="3" style="2" customWidth="1"/>
    <col min="37" max="37" width="8.86328125" style="2"/>
    <col min="38" max="38" width="31.3984375" style="2" customWidth="1"/>
    <col min="39" max="46" width="3.1328125" style="2" customWidth="1"/>
    <col min="47" max="47" width="4.59765625" style="2" customWidth="1"/>
    <col min="48" max="48" width="4.59765625" customWidth="1"/>
    <col min="49" max="49" width="31.3984375" style="2" customWidth="1"/>
    <col min="50" max="57" width="3" style="2" customWidth="1"/>
    <col min="60" max="62" width="31.3984375" customWidth="1"/>
  </cols>
  <sheetData>
    <row r="1" spans="2:68">
      <c r="C1" s="454" t="s">
        <v>61</v>
      </c>
      <c r="D1" s="432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4.6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356" t="s">
        <v>859</v>
      </c>
      <c r="E3" s="58" t="s">
        <v>528</v>
      </c>
      <c r="F3">
        <v>1</v>
      </c>
      <c r="G3" s="47">
        <v>1</v>
      </c>
      <c r="H3" s="70" t="str">
        <f>IF(G3="","",VLOOKUP(G3,$C$3:$F$26,2,FALSE))</f>
        <v>К. Станојковски - А. Јакимовски</v>
      </c>
      <c r="I3" s="59"/>
      <c r="J3" s="60"/>
      <c r="K3" s="60"/>
      <c r="L3" s="60"/>
      <c r="M3" s="60"/>
      <c r="N3" s="60"/>
      <c r="O3" s="60"/>
      <c r="P3" s="61"/>
    </row>
    <row r="4" spans="2:68" ht="16.149999999999999" thickBot="1">
      <c r="B4" s="206" t="s">
        <v>55</v>
      </c>
      <c r="C4" s="206">
        <v>2</v>
      </c>
      <c r="D4" s="357" t="s">
        <v>861</v>
      </c>
      <c r="G4" s="35"/>
      <c r="Q4" s="62"/>
      <c r="R4" s="74" t="str">
        <f>H3</f>
        <v>К. Станојковски - А. Јакимовски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357" t="s">
        <v>846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149999999999999" thickBot="1">
      <c r="B6" s="49" t="s">
        <v>54</v>
      </c>
      <c r="C6" s="49">
        <v>4</v>
      </c>
      <c r="D6" s="357" t="s">
        <v>864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357" t="s">
        <v>862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149999999999999" thickBot="1">
      <c r="B8" s="206" t="s">
        <v>53</v>
      </c>
      <c r="C8" s="206">
        <v>6</v>
      </c>
      <c r="D8" s="357" t="s">
        <v>849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357" t="s">
        <v>856</v>
      </c>
      <c r="E9" s="58" t="s">
        <v>531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149999999999999" thickBot="1">
      <c r="B10" s="49" t="s">
        <v>52</v>
      </c>
      <c r="C10" s="49">
        <v>8</v>
      </c>
      <c r="D10" s="357" t="s">
        <v>854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357" t="s">
        <v>850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149999999999999" thickBot="1">
      <c r="B12" s="206" t="s">
        <v>51</v>
      </c>
      <c r="C12" s="206">
        <v>10</v>
      </c>
      <c r="D12" s="357" t="s">
        <v>855</v>
      </c>
      <c r="E12" s="58" t="s">
        <v>526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357" t="s">
        <v>848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149999999999999" thickBot="1">
      <c r="B14" s="49" t="s">
        <v>50</v>
      </c>
      <c r="C14" s="49">
        <v>12</v>
      </c>
      <c r="D14" s="357" t="s">
        <v>847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357" t="s">
        <v>866</v>
      </c>
      <c r="E15" s="58" t="s">
        <v>526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3" t="str">
        <f>IF(BE25="","",IF(BE25&gt;BE26,AW25,AW26))</f>
        <v/>
      </c>
    </row>
    <row r="16" spans="2:68" ht="16.149999999999999" thickBot="1">
      <c r="B16" s="206" t="s">
        <v>49</v>
      </c>
      <c r="C16" s="206">
        <v>14</v>
      </c>
      <c r="D16" s="357" t="s">
        <v>867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3" t="str">
        <f>IF(BE25="","",IF(BE25&lt;BE26,AW25,AW26))</f>
        <v/>
      </c>
      <c r="BI16" s="433"/>
      <c r="BJ16" s="434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357" t="s">
        <v>857</v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3"/>
      <c r="BI17" s="433"/>
      <c r="BJ17" s="434"/>
    </row>
    <row r="18" spans="2:63" ht="16.149999999999999" thickBot="1">
      <c r="B18" s="49" t="s">
        <v>57</v>
      </c>
      <c r="C18" s="49">
        <v>16</v>
      </c>
      <c r="D18" s="357" t="s">
        <v>860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3"/>
      <c r="BJ18" s="434"/>
    </row>
    <row r="19" spans="2:63" ht="16.149999999999999" thickBot="1">
      <c r="B19" s="220" t="s">
        <v>35</v>
      </c>
      <c r="C19" s="204">
        <v>17</v>
      </c>
      <c r="D19" s="357" t="s">
        <v>858</v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5" t="str">
        <f>IF(BE25=BE26,"",IF(OR(BE34&gt;BE35,BE34&lt;BE35),"",AW35))</f>
        <v/>
      </c>
    </row>
    <row r="20" spans="2:63" ht="16.149999999999999" thickBot="1">
      <c r="B20" s="221" t="s">
        <v>48</v>
      </c>
      <c r="C20" s="206">
        <v>18</v>
      </c>
      <c r="D20" s="357" t="s">
        <v>853</v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6" t="s">
        <v>58</v>
      </c>
      <c r="BJ20" s="435"/>
    </row>
    <row r="21" spans="2:63" ht="16.149999999999999" thickBot="1">
      <c r="B21" s="222" t="s">
        <v>36</v>
      </c>
      <c r="C21" s="47">
        <v>19</v>
      </c>
      <c r="D21" s="357" t="s">
        <v>852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9" t="s">
        <v>59</v>
      </c>
      <c r="BI21" s="437"/>
      <c r="BJ21" s="435"/>
    </row>
    <row r="22" spans="2:63" ht="16.5" customHeight="1" thickBot="1">
      <c r="B22" s="202" t="s">
        <v>47</v>
      </c>
      <c r="C22" s="49">
        <v>20</v>
      </c>
      <c r="D22" s="357" t="s">
        <v>865</v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0"/>
      <c r="BI22" s="437"/>
      <c r="BJ22" s="442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1"/>
      <c r="BI23" s="438"/>
      <c r="BJ23" s="443"/>
    </row>
    <row r="24" spans="2:63" ht="15.75">
      <c r="B24" s="35"/>
      <c r="C24" s="35"/>
      <c r="D24" s="2"/>
      <c r="E24" s="58" t="s">
        <v>530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530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45" t="s">
        <v>81</v>
      </c>
      <c r="BH27" s="446"/>
      <c r="BI27" s="446"/>
      <c r="BJ27" s="446"/>
      <c r="BK27" s="447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8" t="str">
        <f>IF(BE25="","",IF(BE25&gt;BE26,AW25,AW26))</f>
        <v/>
      </c>
      <c r="BJ28" s="448"/>
      <c r="BK28" s="448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9" t="str">
        <f>IF(BE25="","",IF(BE25&lt;BE26,AW25,AW26))</f>
        <v/>
      </c>
      <c r="BJ29" s="449"/>
      <c r="BK29" s="449"/>
    </row>
    <row r="30" spans="2:63" ht="16.149999999999999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50" t="str">
        <f>IF(BE25=BE26,"",IF(BE34=BE35,AW34,IF(BE34&gt;BE35,AW34,AW35)))</f>
        <v/>
      </c>
      <c r="BJ30" s="450"/>
      <c r="BK30" s="450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50" t="str">
        <f>IF(BE25=BE26,"",IF(BE34=BE35,AW35,IF(BE34&lt;BE35,AW34,AW35)))</f>
        <v/>
      </c>
      <c r="BJ31" s="450"/>
      <c r="BK31" s="450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51" t="str">
        <f>IF(AJ7="","",IF(AJ7&lt;AJ8,AB7,AB8))</f>
        <v/>
      </c>
      <c r="BJ32" s="451"/>
      <c r="BK32" s="451"/>
    </row>
    <row r="33" spans="3:63" ht="15.75">
      <c r="C33" s="35"/>
      <c r="D33" s="2"/>
      <c r="E33" s="58" t="s">
        <v>531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51" t="str">
        <f>IF(AJ19="","",IF(AJ19&lt;AJ20,AB19,AB20))</f>
        <v/>
      </c>
      <c r="BJ33" s="451"/>
      <c r="BK33" s="451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51" t="str">
        <f>IF(AJ31="","",IF(AJ31&lt;AJ32,AB31,AB32))</f>
        <v/>
      </c>
      <c r="BJ34" s="451"/>
      <c r="BK34" s="45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51" t="str">
        <f>IF(AJ43="","",IF(AJ43&lt;AJ44,AB43,AB44))</f>
        <v/>
      </c>
      <c r="BJ35" s="451"/>
      <c r="BK35" s="451"/>
    </row>
    <row r="36" spans="3:63" ht="15.75">
      <c r="E36" s="58" t="s">
        <v>526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8" t="str">
        <f>IF(Z4="","",IF(Z4&lt;Z5,R4,R5))</f>
        <v/>
      </c>
      <c r="BJ36" s="468"/>
      <c r="BK36" s="46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8" t="str">
        <f>IF(Z10="","",IF(Z10&lt;Z11,R10,R11))</f>
        <v/>
      </c>
      <c r="BJ37" s="468"/>
      <c r="BK37" s="46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8" t="str">
        <f>IF(Z16="","",IF(Z16&lt;Z17,R16,R17))</f>
        <v/>
      </c>
      <c r="BJ38" s="468"/>
      <c r="BK38" s="468"/>
    </row>
    <row r="39" spans="3:63" ht="15.75">
      <c r="E39" s="58" t="s">
        <v>526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8" t="str">
        <f>IF(Z22="","",IF(Z22&lt;Z23,R22,R23))</f>
        <v/>
      </c>
      <c r="BJ39" s="468"/>
      <c r="BK39" s="46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8" t="str">
        <f>IF(Z28="","",IF(Z28&lt;Z29,R28,R29))</f>
        <v/>
      </c>
      <c r="BJ40" s="468"/>
      <c r="BK40" s="468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8" t="str">
        <f>IF(Z34="","",IF(Z34&lt;Z35,R34,R35))</f>
        <v/>
      </c>
      <c r="BJ41" s="468"/>
      <c r="BK41" s="468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8" t="str">
        <f>IF(Z40="","",IF(Z40&lt;Z41,R40,R41))</f>
        <v/>
      </c>
      <c r="BJ42" s="468"/>
      <c r="BK42" s="46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8" t="str">
        <f>IF(Z46="","",IF(Z46&lt;Z47,R46,R47))</f>
        <v/>
      </c>
      <c r="BJ43" s="468"/>
      <c r="BK43" s="46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А. Кралев - Ф. Младеновски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58" t="s">
        <v>529</v>
      </c>
      <c r="F48">
        <v>20</v>
      </c>
      <c r="G48" s="48">
        <v>2</v>
      </c>
      <c r="H48" s="70" t="str">
        <f>IF(G48="","",VLOOKUP(G48,$C$3:$F$26,2,FALSE))</f>
        <v>А. Кралев - Ф. Младеновски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44"/>
      <c r="BJ50" s="444"/>
      <c r="BK50" s="444"/>
    </row>
    <row r="51" spans="8:63">
      <c r="H51"/>
      <c r="I51"/>
      <c r="J51"/>
      <c r="K51"/>
      <c r="L51"/>
      <c r="M51"/>
      <c r="N51"/>
      <c r="O51"/>
      <c r="P51"/>
      <c r="BH51" s="4"/>
      <c r="BI51" s="444"/>
      <c r="BJ51" s="444"/>
      <c r="BK51" s="444"/>
    </row>
    <row r="52" spans="8:63">
      <c r="H52"/>
      <c r="I52"/>
      <c r="J52"/>
      <c r="K52"/>
      <c r="L52"/>
      <c r="M52"/>
      <c r="N52"/>
      <c r="O52"/>
      <c r="P52"/>
      <c r="BH52" s="4"/>
      <c r="BI52" s="444"/>
      <c r="BJ52" s="444"/>
      <c r="BK52" s="444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  <pageSetUpPr fitToPage="1"/>
  </sheetPr>
  <dimension ref="B1:BP52"/>
  <sheetViews>
    <sheetView tabSelected="1" topLeftCell="AO10" zoomScale="90" zoomScaleNormal="90" workbookViewId="0">
      <selection activeCell="BD19" sqref="BD19"/>
    </sheetView>
  </sheetViews>
  <sheetFormatPr defaultRowHeight="14.25"/>
  <cols>
    <col min="2" max="2" width="11.86328125" customWidth="1"/>
    <col min="4" max="4" width="31.3984375" customWidth="1"/>
    <col min="5" max="5" width="18.1328125" style="315" customWidth="1"/>
    <col min="6" max="6" width="4.73046875" customWidth="1"/>
    <col min="7" max="7" width="9.1328125" style="58"/>
    <col min="8" max="8" width="31.39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3984375" style="2" customWidth="1"/>
    <col min="19" max="26" width="3" style="2" customWidth="1"/>
    <col min="27" max="27" width="9.1328125" style="2"/>
    <col min="28" max="28" width="31.3984375" style="2" customWidth="1"/>
    <col min="29" max="36" width="3" style="2" customWidth="1"/>
    <col min="37" max="37" width="9.1328125" style="2"/>
    <col min="38" max="38" width="31.3984375" style="2" customWidth="1"/>
    <col min="39" max="46" width="3.1328125" style="2" customWidth="1"/>
    <col min="47" max="47" width="4.59765625" style="2" customWidth="1"/>
    <col min="48" max="48" width="4.59765625" customWidth="1"/>
    <col min="49" max="49" width="31.3984375" style="2" customWidth="1"/>
    <col min="50" max="57" width="3" style="2" customWidth="1"/>
    <col min="60" max="61" width="31.3984375" customWidth="1"/>
    <col min="62" max="62" width="33.86328125" customWidth="1"/>
  </cols>
  <sheetData>
    <row r="1" spans="2:68">
      <c r="C1" s="454" t="s">
        <v>61</v>
      </c>
      <c r="D1" s="432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4.6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356" t="s">
        <v>859</v>
      </c>
      <c r="E3" s="315" t="s">
        <v>524</v>
      </c>
      <c r="F3">
        <v>1</v>
      </c>
      <c r="G3" s="47">
        <v>1</v>
      </c>
      <c r="H3" s="70" t="str">
        <f>IF(G3="","",VLOOKUP(G3,$C$3:$E$26,2,FALSE))</f>
        <v>К. Станојковски - А. Јакимовски</v>
      </c>
      <c r="I3" s="59"/>
      <c r="J3" s="60"/>
      <c r="K3" s="60"/>
      <c r="L3" s="60"/>
      <c r="M3" s="60"/>
      <c r="N3" s="60"/>
      <c r="O3" s="60"/>
      <c r="P3" s="61"/>
    </row>
    <row r="4" spans="2:68" ht="16.149999999999999" thickBot="1">
      <c r="B4" s="206" t="s">
        <v>55</v>
      </c>
      <c r="C4" s="206">
        <v>2</v>
      </c>
      <c r="D4" s="357" t="s">
        <v>861</v>
      </c>
      <c r="G4" s="35"/>
      <c r="Q4" s="62"/>
      <c r="R4" s="74" t="str">
        <f>H3</f>
        <v>К. Станојковски - А. Јакимовски</v>
      </c>
      <c r="S4" s="75">
        <v>10</v>
      </c>
      <c r="T4" s="75">
        <v>11</v>
      </c>
      <c r="U4" s="75">
        <v>11</v>
      </c>
      <c r="V4" s="75">
        <v>11</v>
      </c>
      <c r="W4" s="75"/>
      <c r="X4" s="75"/>
      <c r="Y4" s="75"/>
      <c r="Z4" s="17">
        <f>IF(S4="","",SUMPRODUCT(--(S4:Y4&gt;S5:Y5)))</f>
        <v>3</v>
      </c>
    </row>
    <row r="5" spans="2:68" ht="15.75">
      <c r="B5" s="47" t="s">
        <v>27</v>
      </c>
      <c r="C5" s="47">
        <v>3</v>
      </c>
      <c r="D5" s="357" t="s">
        <v>846</v>
      </c>
      <c r="F5">
        <v>2</v>
      </c>
      <c r="G5" s="48">
        <v>17</v>
      </c>
      <c r="H5" s="18" t="str">
        <f>IF(G5="","",VLOOKUP(G5,$C$3:$E$26,2,FALSE))</f>
        <v>А. Васевски - Ј. Јакимовски</v>
      </c>
      <c r="I5" s="57">
        <v>9</v>
      </c>
      <c r="J5" s="57">
        <v>5</v>
      </c>
      <c r="K5" s="57">
        <v>11</v>
      </c>
      <c r="L5" s="57">
        <v>8</v>
      </c>
      <c r="M5" s="57"/>
      <c r="N5" s="57"/>
      <c r="O5" s="57"/>
      <c r="P5" s="17">
        <f>IF(I5="","",SUMPRODUCT(--(I5:O5&gt;I6:O6)))</f>
        <v>1</v>
      </c>
      <c r="R5" s="74" t="str">
        <f>IF(P5="","",IF(P5&gt;P6,H5,H6))</f>
        <v>Б. Секулов - Т. Милев</v>
      </c>
      <c r="S5" s="75">
        <v>12</v>
      </c>
      <c r="T5" s="75">
        <v>4</v>
      </c>
      <c r="U5" s="75">
        <v>2</v>
      </c>
      <c r="V5" s="75">
        <v>6</v>
      </c>
      <c r="W5" s="75"/>
      <c r="X5" s="75"/>
      <c r="Y5" s="75"/>
      <c r="Z5" s="17">
        <f>IF(S4="","",SUMPRODUCT(--(S4:Y4&lt;S5:Y5)))</f>
        <v>1</v>
      </c>
    </row>
    <row r="6" spans="2:68" ht="16.149999999999999" thickBot="1">
      <c r="B6" s="49" t="s">
        <v>54</v>
      </c>
      <c r="C6" s="49">
        <v>4</v>
      </c>
      <c r="D6" s="357" t="s">
        <v>864</v>
      </c>
      <c r="F6">
        <v>3</v>
      </c>
      <c r="G6" s="48">
        <v>16</v>
      </c>
      <c r="H6" s="18" t="str">
        <f>IF(G6="","",VLOOKUP(G6,$C$3:$E$26,2,FALSE))</f>
        <v>Б. Секулов - Т. Милев</v>
      </c>
      <c r="I6" s="57">
        <v>11</v>
      </c>
      <c r="J6" s="57">
        <v>11</v>
      </c>
      <c r="K6" s="57">
        <v>8</v>
      </c>
      <c r="L6" s="57">
        <v>11</v>
      </c>
      <c r="M6" s="57"/>
      <c r="N6" s="57"/>
      <c r="O6" s="57"/>
      <c r="P6" s="17">
        <f>IF(I5="","",SUMPRODUCT(--(I5:O5&lt;I6:O6)))</f>
        <v>3</v>
      </c>
      <c r="Z6" s="8"/>
      <c r="AA6" s="76"/>
    </row>
    <row r="7" spans="2:68" ht="15.75">
      <c r="B7" s="204" t="s">
        <v>29</v>
      </c>
      <c r="C7" s="204">
        <v>5</v>
      </c>
      <c r="D7" s="357" t="s">
        <v>868</v>
      </c>
      <c r="G7" s="153"/>
      <c r="AA7" s="76"/>
      <c r="AB7" s="96" t="str">
        <f>IF(Z4="","",IF(Z4&gt;Z5,R4,R5))</f>
        <v>К. Станојковски - А. Јакимовски</v>
      </c>
      <c r="AC7" s="75">
        <v>11</v>
      </c>
      <c r="AD7" s="75">
        <v>11</v>
      </c>
      <c r="AE7" s="75">
        <v>11</v>
      </c>
      <c r="AF7" s="75"/>
      <c r="AG7" s="75"/>
      <c r="AH7" s="75"/>
      <c r="AI7" s="75"/>
      <c r="AJ7" s="17">
        <f>IF(AC7="","",SUMPRODUCT(--(AC7:AI7&gt;AC8:AI8)))</f>
        <v>3</v>
      </c>
    </row>
    <row r="8" spans="2:68" ht="16.149999999999999" thickBot="1">
      <c r="B8" s="206" t="s">
        <v>53</v>
      </c>
      <c r="C8" s="206">
        <v>6</v>
      </c>
      <c r="D8" s="357" t="s">
        <v>862</v>
      </c>
      <c r="G8" s="153"/>
      <c r="AA8" s="82"/>
      <c r="AB8" s="96" t="str">
        <f>IF(Z10="","",IF(Z10&gt;Z11,R10,R11))</f>
        <v>А. Стојановски - С. Стојановски</v>
      </c>
      <c r="AC8" s="75">
        <v>3</v>
      </c>
      <c r="AD8" s="75">
        <v>4</v>
      </c>
      <c r="AE8" s="75">
        <v>4</v>
      </c>
      <c r="AF8" s="75"/>
      <c r="AG8" s="75"/>
      <c r="AH8" s="75"/>
      <c r="AI8" s="75"/>
      <c r="AJ8" s="17">
        <f>IF(AC7="","",SUMPRODUCT(--(AC7:AI7&lt;AC8:AI8)))</f>
        <v>0</v>
      </c>
    </row>
    <row r="9" spans="2:68" ht="15.75">
      <c r="B9" s="47" t="s">
        <v>30</v>
      </c>
      <c r="C9" s="47">
        <v>7</v>
      </c>
      <c r="D9" s="357" t="s">
        <v>849</v>
      </c>
      <c r="F9">
        <v>4</v>
      </c>
      <c r="G9" s="48" t="s">
        <v>843</v>
      </c>
      <c r="H9" s="18" t="e">
        <f t="shared" ref="H9:H10" si="0">IF(G9="","",VLOOKUP(G9,$C$3:$E$26,2,FALSE))</f>
        <v>#N/A</v>
      </c>
      <c r="I9" s="57">
        <v>0</v>
      </c>
      <c r="J9" s="57"/>
      <c r="K9" s="57"/>
      <c r="L9" s="57"/>
      <c r="M9" s="57"/>
      <c r="N9" s="57"/>
      <c r="O9" s="57"/>
      <c r="P9" s="17">
        <f>IF(I9="","",SUMPRODUCT(--(I9:O9&gt;I10:O10)))</f>
        <v>0</v>
      </c>
      <c r="AA9" s="76"/>
      <c r="AJ9" s="8"/>
      <c r="AK9" s="76"/>
    </row>
    <row r="10" spans="2:68" ht="16.149999999999999" thickBot="1">
      <c r="B10" s="49" t="s">
        <v>52</v>
      </c>
      <c r="C10" s="49">
        <v>8</v>
      </c>
      <c r="D10" s="357" t="s">
        <v>856</v>
      </c>
      <c r="E10" s="315" t="s">
        <v>527</v>
      </c>
      <c r="F10">
        <v>5</v>
      </c>
      <c r="G10" s="48">
        <v>11</v>
      </c>
      <c r="H10" s="18" t="str">
        <f t="shared" si="0"/>
        <v>А. Стојановски - С. Стојановски</v>
      </c>
      <c r="I10" s="57">
        <v>11</v>
      </c>
      <c r="J10" s="57"/>
      <c r="K10" s="57"/>
      <c r="L10" s="57"/>
      <c r="M10" s="57"/>
      <c r="N10" s="57"/>
      <c r="O10" s="57"/>
      <c r="P10" s="17">
        <f>IF(I9="","",SUMPRODUCT(--(I9:O9&lt;I10:O10)))</f>
        <v>1</v>
      </c>
      <c r="R10" s="74" t="str">
        <f>IF(P9="","",IF(P9&gt;P10,H9,H10))</f>
        <v>А. Стојановски - С. Стојановски</v>
      </c>
      <c r="S10" s="75">
        <v>11</v>
      </c>
      <c r="T10" s="75">
        <v>11</v>
      </c>
      <c r="U10" s="75">
        <v>11</v>
      </c>
      <c r="V10" s="75"/>
      <c r="W10" s="75"/>
      <c r="X10" s="75"/>
      <c r="Y10" s="75"/>
      <c r="Z10" s="17">
        <f>IF(S10="","",SUMPRODUCT(--(S10:Y10&gt;S11:Y11)))</f>
        <v>3</v>
      </c>
      <c r="AJ10" s="8"/>
      <c r="AK10" s="76"/>
    </row>
    <row r="11" spans="2:68" ht="15.75">
      <c r="B11" s="204" t="s">
        <v>31</v>
      </c>
      <c r="C11" s="204">
        <v>9</v>
      </c>
      <c r="D11" s="357" t="s">
        <v>854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>С. Богатинов - З. Димитријевски</v>
      </c>
      <c r="S11" s="75">
        <v>5</v>
      </c>
      <c r="T11" s="75">
        <v>7</v>
      </c>
      <c r="U11" s="75">
        <v>9</v>
      </c>
      <c r="V11" s="75"/>
      <c r="W11" s="75"/>
      <c r="X11" s="75"/>
      <c r="Y11" s="75"/>
      <c r="Z11" s="17">
        <f>IF(S10="","",SUMPRODUCT(--(S10:Y10&lt;S11:Y11)))</f>
        <v>0</v>
      </c>
      <c r="AK11" s="76"/>
    </row>
    <row r="12" spans="2:68" ht="16.149999999999999" thickBot="1">
      <c r="B12" s="206" t="s">
        <v>51</v>
      </c>
      <c r="C12" s="206">
        <v>10</v>
      </c>
      <c r="D12" s="357" t="s">
        <v>850</v>
      </c>
      <c r="E12" s="315" t="s">
        <v>526</v>
      </c>
      <c r="F12">
        <v>6</v>
      </c>
      <c r="G12" s="48">
        <v>6</v>
      </c>
      <c r="H12" s="70" t="str">
        <f>IF(G12="","",VLOOKUP(G12,$C$3:$E$26,2,FALSE))</f>
        <v>С. Богатинов - З. Димитријевски</v>
      </c>
      <c r="AK12" s="76"/>
      <c r="BI12" s="45"/>
    </row>
    <row r="13" spans="2:68" ht="15.75">
      <c r="B13" s="47" t="s">
        <v>32</v>
      </c>
      <c r="C13" s="47">
        <v>11</v>
      </c>
      <c r="D13" s="357" t="s">
        <v>855</v>
      </c>
      <c r="G13" s="153"/>
      <c r="Z13" s="8"/>
      <c r="AK13" s="76"/>
      <c r="AL13" s="95" t="str">
        <f>IF(AJ7="","",IF(AJ7&gt;AJ8,AB7,AB8))</f>
        <v>К. Станојковски - А. Јакимовски</v>
      </c>
      <c r="AM13" s="75">
        <v>8</v>
      </c>
      <c r="AN13" s="75">
        <v>11</v>
      </c>
      <c r="AO13" s="75">
        <v>11</v>
      </c>
      <c r="AP13" s="75">
        <v>11</v>
      </c>
      <c r="AQ13" s="75"/>
      <c r="AR13" s="75"/>
      <c r="AS13" s="75"/>
      <c r="AT13" s="17">
        <f>IF(AM13="","",SUMPRODUCT(--(AM13:AS13&gt;AM14:AS14)))</f>
        <v>3</v>
      </c>
      <c r="AU13" s="11"/>
    </row>
    <row r="14" spans="2:68" ht="16.149999999999999" thickBot="1">
      <c r="B14" s="49" t="s">
        <v>50</v>
      </c>
      <c r="C14" s="49">
        <v>12</v>
      </c>
      <c r="D14" s="357" t="s">
        <v>848</v>
      </c>
      <c r="G14" s="153"/>
      <c r="Z14" s="8"/>
      <c r="AK14" s="82"/>
      <c r="AL14" s="95" t="str">
        <f>IF(AJ19="","",IF(AJ19&gt;AJ20,AB19,AB20))</f>
        <v>Д. Жоговски - Р. Михајловски</v>
      </c>
      <c r="AM14" s="75">
        <v>11</v>
      </c>
      <c r="AN14" s="75">
        <v>7</v>
      </c>
      <c r="AO14" s="75">
        <v>3</v>
      </c>
      <c r="AP14" s="75">
        <v>9</v>
      </c>
      <c r="AQ14" s="75"/>
      <c r="AR14" s="75"/>
      <c r="AS14" s="75"/>
      <c r="AT14" s="17">
        <f>IF(AM13="","",SUMPRODUCT(--(AM13:AS13&lt;AM14:AS14)))</f>
        <v>1</v>
      </c>
      <c r="AU14" s="11"/>
    </row>
    <row r="15" spans="2:68" ht="15.75">
      <c r="B15" s="204" t="s">
        <v>33</v>
      </c>
      <c r="C15" s="204">
        <v>13</v>
      </c>
      <c r="D15" s="357" t="s">
        <v>847</v>
      </c>
      <c r="E15" s="315" t="s">
        <v>526</v>
      </c>
      <c r="F15">
        <v>7</v>
      </c>
      <c r="G15" s="48">
        <v>5</v>
      </c>
      <c r="H15" s="70" t="str">
        <f>IF(G15="","",VLOOKUP(G15,$C$3:$E$26,2,FALSE))</f>
        <v>А. Стомнароски - А. Марковиќ</v>
      </c>
      <c r="AK15" s="76"/>
      <c r="AT15" s="79"/>
      <c r="BI15" s="433" t="str">
        <f>IF(BE25="","",IF(BE25&gt;BE26,AW25,AW26))</f>
        <v>К. Станојковски - А. Јакимовски</v>
      </c>
    </row>
    <row r="16" spans="2:68" ht="16.149999999999999" thickBot="1">
      <c r="B16" s="206" t="s">
        <v>49</v>
      </c>
      <c r="C16" s="206">
        <v>14</v>
      </c>
      <c r="D16" s="357" t="s">
        <v>866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>А. Стомнароски - А. Марковиќ</v>
      </c>
      <c r="S16" s="75">
        <v>6</v>
      </c>
      <c r="T16" s="75">
        <v>11</v>
      </c>
      <c r="U16" s="75">
        <v>5</v>
      </c>
      <c r="V16" s="75">
        <v>6</v>
      </c>
      <c r="W16" s="75"/>
      <c r="X16" s="75"/>
      <c r="Y16" s="75"/>
      <c r="Z16" s="17">
        <f>IF(S16="","",SUMPRODUCT(--(S16:Y16&gt;S17:Y17)))</f>
        <v>1</v>
      </c>
      <c r="AK16" s="76"/>
      <c r="AT16" s="80"/>
      <c r="BH16" s="433" t="str">
        <f>IF(BE25="","",IF(BE25&lt;BE26,AW25,AW26))</f>
        <v>Л. Стојчев - Д. Стојчев</v>
      </c>
      <c r="BI16" s="433"/>
      <c r="BJ16" s="434" t="str">
        <f>IF(BE25=BE26,"",IF(BE34=BE35,AW34,IF(BE34&gt;BE35,AW34,AW35)))</f>
        <v>Д. Жоговски - Р. Михајловски</v>
      </c>
    </row>
    <row r="17" spans="2:63" ht="15.75">
      <c r="B17" s="47" t="s">
        <v>34</v>
      </c>
      <c r="C17" s="47">
        <v>15</v>
      </c>
      <c r="D17" s="357" t="s">
        <v>867</v>
      </c>
      <c r="E17" s="315" t="s">
        <v>527</v>
      </c>
      <c r="F17">
        <v>8</v>
      </c>
      <c r="G17" s="48">
        <v>10</v>
      </c>
      <c r="H17" s="18" t="str">
        <f t="shared" ref="H17:H18" si="1">IF(G17="","",VLOOKUP(G17,$C$3:$E$26,2,FALSE))</f>
        <v>Д. Жоговски - Р. Михајловски</v>
      </c>
      <c r="I17" s="57">
        <v>11</v>
      </c>
      <c r="J17" s="57"/>
      <c r="K17" s="57"/>
      <c r="L17" s="57"/>
      <c r="M17" s="57"/>
      <c r="N17" s="57"/>
      <c r="O17" s="57"/>
      <c r="P17" s="17">
        <f>IF(I17="","",SUMPRODUCT(--(I17:O17&gt;I18:O18)))</f>
        <v>1</v>
      </c>
      <c r="R17" s="74" t="str">
        <f>IF(P17="","",IF(P17&gt;P18,H17,H18))</f>
        <v>Д. Жоговски - Р. Михајловски</v>
      </c>
      <c r="S17" s="75">
        <v>11</v>
      </c>
      <c r="T17" s="75">
        <v>7</v>
      </c>
      <c r="U17" s="75">
        <v>11</v>
      </c>
      <c r="V17" s="75">
        <v>11</v>
      </c>
      <c r="W17" s="75"/>
      <c r="X17" s="75"/>
      <c r="Y17" s="75"/>
      <c r="Z17" s="17">
        <f>IF(S16="","",SUMPRODUCT(--(S16:Y16&lt;S17:Y17)))</f>
        <v>3</v>
      </c>
      <c r="AK17" s="76"/>
      <c r="AT17" s="80"/>
      <c r="BE17" s="8"/>
      <c r="BH17" s="433"/>
      <c r="BI17" s="433"/>
      <c r="BJ17" s="434"/>
    </row>
    <row r="18" spans="2:63" ht="16.149999999999999" thickBot="1">
      <c r="B18" s="49" t="s">
        <v>57</v>
      </c>
      <c r="C18" s="49">
        <v>16</v>
      </c>
      <c r="D18" s="357" t="s">
        <v>857</v>
      </c>
      <c r="F18">
        <v>9</v>
      </c>
      <c r="G18" s="48" t="s">
        <v>843</v>
      </c>
      <c r="H18" s="18" t="e">
        <f t="shared" si="1"/>
        <v>#N/A</v>
      </c>
      <c r="I18" s="57">
        <v>0</v>
      </c>
      <c r="J18" s="57"/>
      <c r="K18" s="57"/>
      <c r="L18" s="57"/>
      <c r="M18" s="57"/>
      <c r="N18" s="57"/>
      <c r="O18" s="57"/>
      <c r="P18" s="17">
        <f>IF(I17="","",SUMPRODUCT(--(I17:O17&lt;I18:O18)))</f>
        <v>0</v>
      </c>
      <c r="AA18" s="76"/>
      <c r="AK18" s="76"/>
      <c r="AT18" s="80"/>
      <c r="BE18" s="8"/>
      <c r="BH18" s="433"/>
      <c r="BJ18" s="434"/>
    </row>
    <row r="19" spans="2:63" ht="16.149999999999999" thickBot="1">
      <c r="B19" s="220" t="s">
        <v>35</v>
      </c>
      <c r="C19" s="204">
        <v>17</v>
      </c>
      <c r="D19" s="357" t="s">
        <v>860</v>
      </c>
      <c r="G19" s="153"/>
      <c r="AA19" s="76"/>
      <c r="AB19" s="96" t="str">
        <f>IF(Z16="","",IF(Z16&gt;Z17,R16,R17))</f>
        <v>Д. Жоговски - Р. Михајловски</v>
      </c>
      <c r="AC19" s="75">
        <v>13</v>
      </c>
      <c r="AD19" s="75">
        <v>11</v>
      </c>
      <c r="AE19" s="75">
        <v>11</v>
      </c>
      <c r="AF19" s="75"/>
      <c r="AG19" s="75"/>
      <c r="AH19" s="75"/>
      <c r="AI19" s="75"/>
      <c r="AJ19" s="17">
        <f>IF(AC19="","",SUMPRODUCT(--(AC19:AI19&gt;AC20:AI20)))</f>
        <v>3</v>
      </c>
      <c r="AT19" s="80"/>
      <c r="BJ19" s="435" t="str">
        <f>IF(BE25=BE26,"",IF(OR(BE34&gt;BE35,BE34&lt;BE35),"",AW35))</f>
        <v>А. Кралев - Ф. Младеновски</v>
      </c>
    </row>
    <row r="20" spans="2:63" ht="16.149999999999999" thickBot="1">
      <c r="B20" s="221" t="s">
        <v>48</v>
      </c>
      <c r="C20" s="206">
        <v>18</v>
      </c>
      <c r="D20" s="357" t="s">
        <v>858</v>
      </c>
      <c r="G20" s="153"/>
      <c r="AA20" s="82"/>
      <c r="AB20" s="96" t="str">
        <f>IF(Z22="","",IF(Z22&gt;Z23,R22,R23))</f>
        <v>З. Јовановски - Н. Доага</v>
      </c>
      <c r="AC20" s="75">
        <v>11</v>
      </c>
      <c r="AD20" s="75">
        <v>4</v>
      </c>
      <c r="AE20" s="75">
        <v>7</v>
      </c>
      <c r="AF20" s="75"/>
      <c r="AG20" s="75"/>
      <c r="AH20" s="75"/>
      <c r="AI20" s="75"/>
      <c r="AJ20" s="17">
        <f>IF(AC19="","",SUMPRODUCT(--(AC19:AI19&lt;AC20:AI20)))</f>
        <v>0</v>
      </c>
      <c r="AT20" s="80"/>
      <c r="BI20" s="436" t="s">
        <v>58</v>
      </c>
      <c r="BJ20" s="435"/>
    </row>
    <row r="21" spans="2:63" ht="16.149999999999999" thickBot="1">
      <c r="B21" s="222" t="s">
        <v>36</v>
      </c>
      <c r="C21" s="47">
        <v>19</v>
      </c>
      <c r="D21" s="357" t="s">
        <v>853</v>
      </c>
      <c r="F21">
        <v>10</v>
      </c>
      <c r="G21" s="48">
        <v>13</v>
      </c>
      <c r="H21" s="18" t="str">
        <f t="shared" ref="H21:H22" si="2">IF(G21="","",VLOOKUP(G21,$C$3:$E$26,2,FALSE))</f>
        <v>З. Јовановски - Н. Доага</v>
      </c>
      <c r="I21" s="57">
        <v>11</v>
      </c>
      <c r="J21" s="57">
        <v>11</v>
      </c>
      <c r="K21" s="57">
        <v>10</v>
      </c>
      <c r="L21" s="57">
        <v>11</v>
      </c>
      <c r="M21" s="57"/>
      <c r="N21" s="57"/>
      <c r="O21" s="57"/>
      <c r="P21" s="17">
        <f>IF(I21="","",SUMPRODUCT(--(I21:O21&gt;I22:O22)))</f>
        <v>3</v>
      </c>
      <c r="Z21" s="8"/>
      <c r="AA21" s="76"/>
      <c r="AT21" s="80"/>
      <c r="BH21" s="439" t="s">
        <v>59</v>
      </c>
      <c r="BI21" s="437"/>
      <c r="BJ21" s="435"/>
    </row>
    <row r="22" spans="2:63" ht="16.5" customHeight="1" thickBot="1">
      <c r="B22" s="202" t="s">
        <v>47</v>
      </c>
      <c r="C22" s="49">
        <v>20</v>
      </c>
      <c r="D22" s="357" t="s">
        <v>852</v>
      </c>
      <c r="F22">
        <v>11</v>
      </c>
      <c r="G22" s="48">
        <v>21</v>
      </c>
      <c r="H22" s="18" t="str">
        <f t="shared" si="2"/>
        <v>М. Ристески - Ј. Пармачки</v>
      </c>
      <c r="I22" s="57">
        <v>7</v>
      </c>
      <c r="J22" s="57">
        <v>6</v>
      </c>
      <c r="K22" s="57">
        <v>12</v>
      </c>
      <c r="L22" s="57">
        <v>6</v>
      </c>
      <c r="M22" s="57"/>
      <c r="N22" s="57"/>
      <c r="O22" s="57"/>
      <c r="P22" s="17">
        <f>IF(I21="","",SUMPRODUCT(--(I21:O21&lt;I22:O22)))</f>
        <v>1</v>
      </c>
      <c r="R22" s="74" t="str">
        <f>IF(P21="","",IF(P21&gt;P22,H21,H22))</f>
        <v>З. Јовановски - Н. Доага</v>
      </c>
      <c r="S22" s="75">
        <v>11</v>
      </c>
      <c r="T22" s="75">
        <v>3</v>
      </c>
      <c r="U22" s="75">
        <v>11</v>
      </c>
      <c r="V22" s="75">
        <v>11</v>
      </c>
      <c r="W22" s="75"/>
      <c r="X22" s="75"/>
      <c r="Y22" s="75"/>
      <c r="Z22" s="17">
        <f>IF(S22="","",SUMPRODUCT(--(S22:Y22&gt;S23:Y23)))</f>
        <v>3</v>
      </c>
      <c r="AT22" s="80"/>
      <c r="BH22" s="440"/>
      <c r="BI22" s="437"/>
      <c r="BJ22" s="442" t="s">
        <v>60</v>
      </c>
    </row>
    <row r="23" spans="2:63" ht="16.5" customHeight="1" thickBot="1">
      <c r="B23" s="204" t="s">
        <v>37</v>
      </c>
      <c r="C23" s="204">
        <v>21</v>
      </c>
      <c r="D23" s="357" t="s">
        <v>865</v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>Д. Главевски - Х. Јовановски</v>
      </c>
      <c r="S23" s="75">
        <v>7</v>
      </c>
      <c r="T23" s="75">
        <v>11</v>
      </c>
      <c r="U23" s="75">
        <v>9</v>
      </c>
      <c r="V23" s="75">
        <v>9</v>
      </c>
      <c r="W23" s="75"/>
      <c r="X23" s="75"/>
      <c r="Y23" s="75"/>
      <c r="Z23" s="17">
        <f>IF(S22="","",SUMPRODUCT(--(S22:Y22&lt;S23:Y23)))</f>
        <v>1</v>
      </c>
      <c r="AT23" s="80"/>
      <c r="BH23" s="441"/>
      <c r="BI23" s="438"/>
      <c r="BJ23" s="443"/>
    </row>
    <row r="24" spans="2:63" ht="16.149999999999999" thickBot="1">
      <c r="B24" s="206" t="s">
        <v>46</v>
      </c>
      <c r="C24" s="206">
        <v>22</v>
      </c>
      <c r="D24" s="203" t="str">
        <f>IF(XI!$X$3="","",XI!$X$3)</f>
        <v/>
      </c>
      <c r="E24" s="315" t="s">
        <v>525</v>
      </c>
      <c r="F24">
        <v>12</v>
      </c>
      <c r="G24" s="48">
        <v>4</v>
      </c>
      <c r="H24" s="70" t="str">
        <f>IF(G24="","",VLOOKUP(G24,$C$3:$E$26,2,FALSE))</f>
        <v>Д. Главевски - Х. Јовановски</v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>К. Станојковски - А. Јакимовски</v>
      </c>
      <c r="AX25" s="75">
        <v>11</v>
      </c>
      <c r="AY25" s="75">
        <v>6</v>
      </c>
      <c r="AZ25" s="75">
        <v>11</v>
      </c>
      <c r="BA25" s="75">
        <v>15</v>
      </c>
      <c r="BB25" s="75"/>
      <c r="BC25" s="75"/>
      <c r="BD25" s="75"/>
      <c r="BE25" s="17">
        <f>IF(AX25="","",SUMPRODUCT(--(AX25:BD25&gt;AX26:BD26)))</f>
        <v>3</v>
      </c>
    </row>
    <row r="26" spans="2:63" ht="16.149999999999999" thickBot="1">
      <c r="B26" s="202" t="s">
        <v>45</v>
      </c>
      <c r="C26" s="49">
        <v>24</v>
      </c>
      <c r="D26" s="28" t="str">
        <f>IF(XII!$X$3="","",XII!$X$3)</f>
        <v/>
      </c>
      <c r="E26" s="316"/>
      <c r="G26" s="153"/>
      <c r="AJ26" s="8"/>
      <c r="AT26" s="80"/>
      <c r="AU26" s="78"/>
      <c r="AV26" s="31"/>
      <c r="AW26" s="97" t="str">
        <f>IF(AT37="","",IF(AT37&gt;AT38,AL37,AL38))</f>
        <v>Л. Стојчев - Д. Стојчев</v>
      </c>
      <c r="AX26" s="75">
        <v>8</v>
      </c>
      <c r="AY26" s="75">
        <v>11</v>
      </c>
      <c r="AZ26" s="75">
        <v>4</v>
      </c>
      <c r="BA26" s="75">
        <v>13</v>
      </c>
      <c r="BB26" s="75"/>
      <c r="BC26" s="75"/>
      <c r="BD26" s="75"/>
      <c r="BE26" s="17">
        <f>IF(AX25="","",SUMPRODUCT(--(AX25:BD25&lt;AX26:BD26)))</f>
        <v>1</v>
      </c>
    </row>
    <row r="27" spans="2:63" ht="15.75">
      <c r="C27" s="35"/>
      <c r="D27" s="2"/>
      <c r="E27" s="315" t="s">
        <v>525</v>
      </c>
      <c r="F27">
        <v>13</v>
      </c>
      <c r="G27" s="48">
        <v>3</v>
      </c>
      <c r="H27" s="70" t="str">
        <f>IF(G27="","",VLOOKUP(G27,$C$3:$E$26,2,FALSE))</f>
        <v>Л. Стојчев - Д. Стојчев</v>
      </c>
      <c r="AT27" s="80"/>
      <c r="AV27" s="38"/>
      <c r="BG27" s="445" t="s">
        <v>81</v>
      </c>
      <c r="BH27" s="446"/>
      <c r="BI27" s="446"/>
      <c r="BJ27" s="446"/>
      <c r="BK27" s="447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Л. Стојчев - Д. Стојчев</v>
      </c>
      <c r="S28" s="75">
        <v>11</v>
      </c>
      <c r="T28" s="75">
        <v>11</v>
      </c>
      <c r="U28" s="75">
        <v>11</v>
      </c>
      <c r="V28" s="75"/>
      <c r="W28" s="75"/>
      <c r="X28" s="75"/>
      <c r="Y28" s="75"/>
      <c r="Z28" s="17">
        <f>IF(S28="","",SUMPRODUCT(--(S28:Y28&gt;S29:Y29)))</f>
        <v>3</v>
      </c>
      <c r="AT28" s="80"/>
      <c r="AV28" s="38"/>
      <c r="BG28" s="306">
        <v>1</v>
      </c>
      <c r="BH28" s="307" t="s">
        <v>82</v>
      </c>
      <c r="BI28" s="448" t="str">
        <f>IF(BE25="","",IF(BE25&gt;BE26,AW25,AW26))</f>
        <v>К. Станојковски - А. Јакимовски</v>
      </c>
      <c r="BJ28" s="448"/>
      <c r="BK28" s="448"/>
    </row>
    <row r="29" spans="2:63" ht="15.75">
      <c r="C29" s="35"/>
      <c r="D29" s="2"/>
      <c r="F29">
        <v>14</v>
      </c>
      <c r="G29" s="48">
        <v>18</v>
      </c>
      <c r="H29" s="18" t="str">
        <f t="shared" ref="H29:H30" si="3">IF(G29="","",VLOOKUP(G29,$C$3:$E$26,2,FALSE))</f>
        <v>Д. Шкоф - Г. Ристовски</v>
      </c>
      <c r="I29" s="57">
        <v>11</v>
      </c>
      <c r="J29" s="57">
        <v>11</v>
      </c>
      <c r="K29" s="57">
        <v>4</v>
      </c>
      <c r="L29" s="57">
        <v>11</v>
      </c>
      <c r="M29" s="57"/>
      <c r="N29" s="57"/>
      <c r="O29" s="57"/>
      <c r="P29" s="17">
        <f>IF(I29="","",SUMPRODUCT(--(I29:O29&gt;I30:O30)))</f>
        <v>3</v>
      </c>
      <c r="R29" s="74" t="str">
        <f>IF(P29="","",IF(P29&gt;P30,H29,H30))</f>
        <v>Д. Шкоф - Г. Ристовски</v>
      </c>
      <c r="S29" s="75">
        <v>6</v>
      </c>
      <c r="T29" s="75">
        <v>7</v>
      </c>
      <c r="U29" s="75">
        <v>3</v>
      </c>
      <c r="V29" s="75"/>
      <c r="W29" s="75"/>
      <c r="X29" s="75"/>
      <c r="Y29" s="75"/>
      <c r="Z29" s="17">
        <f>IF(S28="","",SUMPRODUCT(--(S28:Y28&lt;S29:Y29)))</f>
        <v>0</v>
      </c>
      <c r="AT29" s="80"/>
      <c r="AV29" s="38"/>
      <c r="BG29" s="90">
        <v>2</v>
      </c>
      <c r="BH29" s="91" t="s">
        <v>79</v>
      </c>
      <c r="BI29" s="449" t="str">
        <f>IF(BE25="","",IF(BE25&lt;BE26,AW25,AW26))</f>
        <v>Л. Стојчев - Д. Стојчев</v>
      </c>
      <c r="BJ29" s="449"/>
      <c r="BK29" s="449"/>
    </row>
    <row r="30" spans="2:63" ht="16.149999999999999" thickBot="1">
      <c r="C30" s="35"/>
      <c r="D30" s="2"/>
      <c r="F30">
        <v>15</v>
      </c>
      <c r="G30" s="49">
        <v>20</v>
      </c>
      <c r="H30" s="18" t="str">
        <f t="shared" si="3"/>
        <v>И. Николовски - В. Спасиќ</v>
      </c>
      <c r="I30" s="57">
        <v>4</v>
      </c>
      <c r="J30" s="57">
        <v>9</v>
      </c>
      <c r="K30" s="57">
        <v>11</v>
      </c>
      <c r="L30" s="57">
        <v>9</v>
      </c>
      <c r="M30" s="57"/>
      <c r="N30" s="57"/>
      <c r="O30" s="57"/>
      <c r="P30" s="17">
        <f>IF(I29="","",SUMPRODUCT(--(I29:O29&lt;I30:O30)))</f>
        <v>1</v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50" t="str">
        <f>IF(BE25=BE26,"",IF(BE34=BE35,AW34,IF(BE34&gt;BE35,AW34,AW35)))</f>
        <v>Д. Жоговски - Р. Михајловски</v>
      </c>
      <c r="BJ30" s="450"/>
      <c r="BK30" s="450"/>
    </row>
    <row r="31" spans="2:63" ht="15.75">
      <c r="C31" s="35"/>
      <c r="D31" s="2"/>
      <c r="G31" s="153"/>
      <c r="AA31" s="76"/>
      <c r="AB31" s="96" t="str">
        <f>IF(Z28="","",IF(Z28&gt;Z29,R28,R29))</f>
        <v>Л. Стојчев - Д. Стојчев</v>
      </c>
      <c r="AC31" s="75">
        <v>11</v>
      </c>
      <c r="AD31" s="75">
        <v>10</v>
      </c>
      <c r="AE31" s="75">
        <v>11</v>
      </c>
      <c r="AF31" s="75">
        <v>11</v>
      </c>
      <c r="AG31" s="75"/>
      <c r="AH31" s="75"/>
      <c r="AI31" s="75"/>
      <c r="AJ31" s="17">
        <f>IF(AC31="","",SUMPRODUCT(--(AC31:AI31&gt;AC32:AI32)))</f>
        <v>3</v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50" t="str">
        <f>IF(BE25=BE26,"",IF(BE34=BE35,AW35,IF(BE34&lt;BE35,AW34,AW35)))</f>
        <v>А. Кралев - Ф. Младеновски</v>
      </c>
      <c r="BJ31" s="450"/>
      <c r="BK31" s="450"/>
    </row>
    <row r="32" spans="2:63" ht="15.75">
      <c r="C32" s="35"/>
      <c r="D32" s="2"/>
      <c r="G32" s="153"/>
      <c r="AA32" s="82"/>
      <c r="AB32" s="96" t="str">
        <f>IF(Z34="","",IF(Z34&gt;Z35,R34,R35))</f>
        <v>Ж. Апостолоски - Х. Јованов</v>
      </c>
      <c r="AC32" s="75">
        <v>5</v>
      </c>
      <c r="AD32" s="75">
        <v>12</v>
      </c>
      <c r="AE32" s="75">
        <v>9</v>
      </c>
      <c r="AF32" s="75">
        <v>7</v>
      </c>
      <c r="AG32" s="75"/>
      <c r="AH32" s="75"/>
      <c r="AI32" s="75"/>
      <c r="AJ32" s="17">
        <f>IF(AC31="","",SUMPRODUCT(--(AC31:AI31&lt;AC32:AI32)))</f>
        <v>1</v>
      </c>
      <c r="AT32" s="80"/>
      <c r="AV32" s="38"/>
      <c r="BG32" s="87">
        <v>5</v>
      </c>
      <c r="BH32" s="88" t="s">
        <v>80</v>
      </c>
      <c r="BI32" s="451" t="str">
        <f>IF(AJ7="","",IF(AJ7&lt;AJ8,AB7,AB8))</f>
        <v>А. Стојановски - С. Стојановски</v>
      </c>
      <c r="BJ32" s="451"/>
      <c r="BK32" s="451"/>
    </row>
    <row r="33" spans="3:63" ht="15.75">
      <c r="C33" s="35"/>
      <c r="D33" s="2"/>
      <c r="F33">
        <v>16</v>
      </c>
      <c r="G33" s="48" t="s">
        <v>843</v>
      </c>
      <c r="H33" s="18" t="e">
        <f t="shared" ref="H33:H34" si="4">IF(G33="","",VLOOKUP(G33,$C$3:$E$26,2,FALSE))</f>
        <v>#N/A</v>
      </c>
      <c r="I33" s="57">
        <v>0</v>
      </c>
      <c r="J33" s="57"/>
      <c r="K33" s="57"/>
      <c r="L33" s="57"/>
      <c r="M33" s="57"/>
      <c r="N33" s="57"/>
      <c r="O33" s="57"/>
      <c r="P33" s="17">
        <f>IF(I33="","",SUMPRODUCT(--(I33:O33&gt;I34:O34)))</f>
        <v>0</v>
      </c>
      <c r="AA33" s="76"/>
      <c r="AK33" s="76"/>
      <c r="AT33" s="80"/>
      <c r="AV33" s="38"/>
      <c r="BG33" s="87">
        <v>5</v>
      </c>
      <c r="BH33" s="88" t="s">
        <v>80</v>
      </c>
      <c r="BI33" s="451" t="str">
        <f>IF(AJ19="","",IF(AJ19&lt;AJ20,AB19,AB20))</f>
        <v>З. Јовановски - Н. Доага</v>
      </c>
      <c r="BJ33" s="451"/>
      <c r="BK33" s="451"/>
    </row>
    <row r="34" spans="3:63" ht="15.75">
      <c r="C34" s="35"/>
      <c r="D34" s="2"/>
      <c r="E34" s="315" t="s">
        <v>527</v>
      </c>
      <c r="F34">
        <v>17</v>
      </c>
      <c r="G34" s="48">
        <v>9</v>
      </c>
      <c r="H34" s="18" t="str">
        <f t="shared" si="4"/>
        <v>Ж. Апостолоски - Х. Јованов</v>
      </c>
      <c r="I34" s="57">
        <v>11</v>
      </c>
      <c r="J34" s="57"/>
      <c r="K34" s="57"/>
      <c r="L34" s="57"/>
      <c r="M34" s="57"/>
      <c r="N34" s="57"/>
      <c r="O34" s="57"/>
      <c r="P34" s="17">
        <f>IF(I33="","",SUMPRODUCT(--(I33:O33&lt;I34:O34)))</f>
        <v>1</v>
      </c>
      <c r="R34" s="74" t="str">
        <f>IF(P33="","",IF(P33&gt;P34,H33,H34))</f>
        <v>Ж. Апостолоски - Х. Јованов</v>
      </c>
      <c r="S34" s="75">
        <v>5</v>
      </c>
      <c r="T34" s="75">
        <v>11</v>
      </c>
      <c r="U34" s="75">
        <v>11</v>
      </c>
      <c r="V34" s="75">
        <v>11</v>
      </c>
      <c r="W34" s="75"/>
      <c r="X34" s="75"/>
      <c r="Y34" s="75"/>
      <c r="Z34" s="17">
        <f>IF(S34="","",SUMPRODUCT(--(S34:Y34&gt;S35:Y35)))</f>
        <v>3</v>
      </c>
      <c r="AK34" s="76"/>
      <c r="AT34" s="80"/>
      <c r="AV34" s="62"/>
      <c r="AW34" s="98" t="str">
        <f>IF(AT13="","",IF(AT13&lt;AT14,AL13,AL14))</f>
        <v>Д. Жоговски - Р. Михајловски</v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51" t="str">
        <f>IF(AJ31="","",IF(AJ31&lt;AJ32,AB31,AB32))</f>
        <v>Ж. Апостолоски - Х. Јованов</v>
      </c>
      <c r="BJ34" s="451"/>
      <c r="BK34" s="451"/>
    </row>
    <row r="35" spans="3:63">
      <c r="G35" s="153"/>
      <c r="Q35" s="31"/>
      <c r="R35" s="74" t="str">
        <f>H36</f>
        <v>В. Стојанов - Ѓ. Бораниев</v>
      </c>
      <c r="S35" s="75">
        <v>11</v>
      </c>
      <c r="T35" s="75">
        <v>9</v>
      </c>
      <c r="U35" s="75">
        <v>8</v>
      </c>
      <c r="V35" s="75">
        <v>4</v>
      </c>
      <c r="W35" s="75"/>
      <c r="X35" s="75"/>
      <c r="Y35" s="75"/>
      <c r="Z35" s="17">
        <f>IF(S34="","",SUMPRODUCT(--(S34:Y34&lt;S35:Y35)))</f>
        <v>1</v>
      </c>
      <c r="AK35" s="76"/>
      <c r="AT35" s="80"/>
      <c r="AW35" s="98" t="str">
        <f>IF(AT37="","",IF(AT37&lt;AT38,AL37,AL38))</f>
        <v>А. Кралев - Ф. Младеновски</v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51" t="str">
        <f>IF(AJ43="","",IF(AJ43&lt;AJ44,AB43,AB44))</f>
        <v>С. Љамов - Р. Темелков</v>
      </c>
      <c r="BJ35" s="451"/>
      <c r="BK35" s="451"/>
    </row>
    <row r="36" spans="3:63" ht="15.75">
      <c r="E36" s="315" t="s">
        <v>526</v>
      </c>
      <c r="F36">
        <v>18</v>
      </c>
      <c r="G36" s="48">
        <v>8</v>
      </c>
      <c r="H36" s="70" t="str">
        <f>IF(G36="","",VLOOKUP(G36,$C$3:$E$26,2,FALSE))</f>
        <v>В. Стојанов - Ѓ. Бораниев</v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8" t="str">
        <f>IF(Z4="","",IF(Z4&lt;Z5,R4,R5))</f>
        <v>Б. Секулов - Т. Милев</v>
      </c>
      <c r="BJ36" s="468"/>
      <c r="BK36" s="468"/>
    </row>
    <row r="37" spans="3:63">
      <c r="G37" s="153"/>
      <c r="Z37" s="8"/>
      <c r="AK37" s="76"/>
      <c r="AL37" s="95" t="str">
        <f>IF(AJ31="","",IF(AJ31&gt;AJ32,AB31,AB32))</f>
        <v>Л. Стојчев - Д. Стојчев</v>
      </c>
      <c r="AM37" s="75">
        <v>11</v>
      </c>
      <c r="AN37" s="75">
        <v>11</v>
      </c>
      <c r="AO37" s="75">
        <v>11</v>
      </c>
      <c r="AP37" s="75"/>
      <c r="AQ37" s="75"/>
      <c r="AR37" s="75"/>
      <c r="AS37" s="75"/>
      <c r="AT37" s="17">
        <f>IF(AM37="","",SUMPRODUCT(--(AM37:AS37&gt;AM38:AS38)))</f>
        <v>3</v>
      </c>
      <c r="AU37" s="11"/>
      <c r="BG37" s="92">
        <v>9</v>
      </c>
      <c r="BH37" s="22" t="s">
        <v>20</v>
      </c>
      <c r="BI37" s="468" t="str">
        <f>IF(Z10="","",IF(Z10&lt;Z11,R10,R11))</f>
        <v>С. Богатинов - З. Димитријевски</v>
      </c>
      <c r="BJ37" s="468"/>
      <c r="BK37" s="468"/>
    </row>
    <row r="38" spans="3:63">
      <c r="G38" s="153"/>
      <c r="Z38" s="8"/>
      <c r="AK38" s="82"/>
      <c r="AL38" s="95" t="str">
        <f>IF(AJ43="","",IF(AJ43&gt;AJ44,AB43,AB44))</f>
        <v>А. Кралев - Ф. Младеновски</v>
      </c>
      <c r="AM38" s="75">
        <v>8</v>
      </c>
      <c r="AN38" s="75">
        <v>9</v>
      </c>
      <c r="AO38" s="75">
        <v>8</v>
      </c>
      <c r="AP38" s="75"/>
      <c r="AQ38" s="75"/>
      <c r="AR38" s="75"/>
      <c r="AS38" s="75"/>
      <c r="AT38" s="17">
        <f>IF(AM37="","",SUMPRODUCT(--(AM37:AS37&lt;AM38:AS38)))</f>
        <v>0</v>
      </c>
      <c r="AU38" s="11"/>
      <c r="BG38" s="92">
        <v>9</v>
      </c>
      <c r="BH38" s="22" t="s">
        <v>20</v>
      </c>
      <c r="BI38" s="468" t="str">
        <f>IF(Z16="","",IF(Z16&lt;Z17,R16,R17))</f>
        <v>А. Стомнароски - А. Марковиќ</v>
      </c>
      <c r="BJ38" s="468"/>
      <c r="BK38" s="468"/>
    </row>
    <row r="39" spans="3:63" ht="15.75">
      <c r="E39" s="315" t="s">
        <v>526</v>
      </c>
      <c r="F39">
        <v>19</v>
      </c>
      <c r="G39" s="48">
        <v>7</v>
      </c>
      <c r="H39" s="70" t="str">
        <f>IF(G39="","",VLOOKUP(G39,$C$3:$E$26,2,FALSE))</f>
        <v>С. Љамов - Р. Темелков</v>
      </c>
      <c r="AK39" s="76"/>
      <c r="BG39" s="92">
        <v>9</v>
      </c>
      <c r="BH39" s="22" t="s">
        <v>20</v>
      </c>
      <c r="BI39" s="468" t="str">
        <f>IF(Z22="","",IF(Z22&lt;Z23,R22,R23))</f>
        <v>Д. Главевски - Х. Јовановски</v>
      </c>
      <c r="BJ39" s="468"/>
      <c r="BK39" s="46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>С. Љамов - Р. Темелков</v>
      </c>
      <c r="S40" s="75">
        <v>4</v>
      </c>
      <c r="T40" s="75">
        <v>11</v>
      </c>
      <c r="U40" s="75">
        <v>11</v>
      </c>
      <c r="V40" s="75">
        <v>11</v>
      </c>
      <c r="W40" s="75"/>
      <c r="X40" s="75"/>
      <c r="Y40" s="75"/>
      <c r="Z40" s="17">
        <f>IF(S40="","",SUMPRODUCT(--(S40:Y40&gt;S41:Y41)))</f>
        <v>3</v>
      </c>
      <c r="AK40" s="76"/>
      <c r="BG40" s="92">
        <v>9</v>
      </c>
      <c r="BH40" s="22" t="s">
        <v>20</v>
      </c>
      <c r="BI40" s="468" t="str">
        <f>IF(Z28="","",IF(Z28&lt;Z29,R28,R29))</f>
        <v>Д. Шкоф - Г. Ристовски</v>
      </c>
      <c r="BJ40" s="468"/>
      <c r="BK40" s="468"/>
    </row>
    <row r="41" spans="3:63" ht="15.75">
      <c r="E41" s="315" t="s">
        <v>527</v>
      </c>
      <c r="F41">
        <v>20</v>
      </c>
      <c r="G41" s="48">
        <v>12</v>
      </c>
      <c r="H41" s="18" t="str">
        <f t="shared" ref="H41:H42" si="5">IF(G41="","",VLOOKUP(G41,$C$3:$E$26,2,FALSE))</f>
        <v>С. Грковски - М. Симиќ</v>
      </c>
      <c r="I41" s="57">
        <v>11</v>
      </c>
      <c r="J41" s="57">
        <v>11</v>
      </c>
      <c r="K41" s="57">
        <v>8</v>
      </c>
      <c r="L41" s="57">
        <v>5</v>
      </c>
      <c r="M41" s="57"/>
      <c r="N41" s="57"/>
      <c r="O41" s="57"/>
      <c r="P41" s="17">
        <f>IF(I41="","",SUMPRODUCT(--(I41:O41&gt;I42:O42)))</f>
        <v>1</v>
      </c>
      <c r="R41" s="74" t="str">
        <f>IF(P41="","",IF(P41&gt;P42,H41,H42))</f>
        <v>К. Каламадевски - А. Аврамски</v>
      </c>
      <c r="S41" s="75">
        <v>11</v>
      </c>
      <c r="T41" s="75">
        <v>4</v>
      </c>
      <c r="U41" s="75">
        <v>7</v>
      </c>
      <c r="V41" s="75">
        <v>7</v>
      </c>
      <c r="W41" s="75"/>
      <c r="X41" s="75"/>
      <c r="Y41" s="75"/>
      <c r="Z41" s="17">
        <f>IF(S40="","",SUMPRODUCT(--(S40:Y40&lt;S41:Y41)))</f>
        <v>1</v>
      </c>
      <c r="AJ41" s="8"/>
      <c r="AK41" s="76"/>
      <c r="BG41" s="92">
        <v>9</v>
      </c>
      <c r="BH41" s="22" t="s">
        <v>20</v>
      </c>
      <c r="BI41" s="468" t="str">
        <f>IF(Z34="","",IF(Z34&lt;Z35,R34,R35))</f>
        <v>В. Стојанов - Ѓ. Бораниев</v>
      </c>
      <c r="BJ41" s="468"/>
      <c r="BK41" s="468"/>
    </row>
    <row r="42" spans="3:63" ht="15.75">
      <c r="F42">
        <v>21</v>
      </c>
      <c r="G42" s="48">
        <v>14</v>
      </c>
      <c r="H42" s="18" t="str">
        <f t="shared" si="5"/>
        <v>К. Каламадевски - А. Аврамски</v>
      </c>
      <c r="I42" s="57">
        <v>13</v>
      </c>
      <c r="J42" s="57">
        <v>3</v>
      </c>
      <c r="K42" s="57">
        <v>11</v>
      </c>
      <c r="L42" s="57">
        <v>11</v>
      </c>
      <c r="M42" s="57"/>
      <c r="N42" s="57"/>
      <c r="O42" s="57"/>
      <c r="P42" s="17">
        <f>IF(I41="","",SUMPRODUCT(--(I41:O41&lt;I42:O42)))</f>
        <v>3</v>
      </c>
      <c r="AA42" s="76"/>
      <c r="AJ42" s="8"/>
      <c r="AK42" s="76"/>
      <c r="BG42" s="92">
        <v>9</v>
      </c>
      <c r="BH42" s="22" t="s">
        <v>20</v>
      </c>
      <c r="BI42" s="468" t="str">
        <f>IF(Z40="","",IF(Z40&lt;Z41,R40,R41))</f>
        <v>К. Каламадевски - А. Аврамски</v>
      </c>
      <c r="BJ42" s="468"/>
      <c r="BK42" s="468"/>
    </row>
    <row r="43" spans="3:63">
      <c r="G43" s="153"/>
      <c r="AA43" s="76"/>
      <c r="AB43" s="96" t="str">
        <f>IF(Z40="","",IF(Z40&gt;Z41,R40,R41))</f>
        <v>С. Љамов - Р. Темелков</v>
      </c>
      <c r="AC43" s="75">
        <v>7</v>
      </c>
      <c r="AD43" s="75">
        <v>11</v>
      </c>
      <c r="AE43" s="75">
        <v>10</v>
      </c>
      <c r="AF43" s="75">
        <v>4</v>
      </c>
      <c r="AG43" s="75"/>
      <c r="AH43" s="75"/>
      <c r="AI43" s="75"/>
      <c r="AJ43" s="17">
        <f>IF(AC43="","",SUMPRODUCT(--(AC43:AI43&gt;AC44:AI44)))</f>
        <v>1</v>
      </c>
      <c r="BG43" s="92">
        <v>9</v>
      </c>
      <c r="BH43" s="22" t="s">
        <v>20</v>
      </c>
      <c r="BI43" s="468" t="str">
        <f>IF(Z46="","",IF(Z46&lt;Z47,R46,R47))</f>
        <v>Б. Варошлија - Ј. Тодоров</v>
      </c>
      <c r="BJ43" s="468"/>
      <c r="BK43" s="468"/>
    </row>
    <row r="44" spans="3:63">
      <c r="G44" s="153"/>
      <c r="AA44" s="82"/>
      <c r="AB44" s="96" t="str">
        <f>IF(Z46="","",IF(Z46&gt;Z47,R46,R47))</f>
        <v>А. Кралев - Ф. Младеновски</v>
      </c>
      <c r="AC44" s="75">
        <v>11</v>
      </c>
      <c r="AD44" s="75">
        <v>9</v>
      </c>
      <c r="AE44" s="75">
        <v>12</v>
      </c>
      <c r="AF44" s="75">
        <v>11</v>
      </c>
      <c r="AG44" s="75"/>
      <c r="AH44" s="75"/>
      <c r="AI44" s="75"/>
      <c r="AJ44" s="17">
        <f>IF(AC43="","",SUMPRODUCT(--(AC43:AI43&lt;AC44:AI44)))</f>
        <v>3</v>
      </c>
    </row>
    <row r="45" spans="3:63" ht="15.75">
      <c r="F45">
        <v>22</v>
      </c>
      <c r="G45" s="48">
        <v>15</v>
      </c>
      <c r="H45" s="18" t="str">
        <f>IF(G45="","",VLOOKUP(G45,$C$3:$E$26,2,FALSE))</f>
        <v>Ј. Ковачовски - М. Крстев</v>
      </c>
      <c r="I45" s="57">
        <v>11</v>
      </c>
      <c r="J45" s="57">
        <v>9</v>
      </c>
      <c r="K45" s="57">
        <v>13</v>
      </c>
      <c r="L45" s="57">
        <v>11</v>
      </c>
      <c r="M45" s="57">
        <v>9</v>
      </c>
      <c r="N45" s="57"/>
      <c r="O45" s="57"/>
      <c r="P45" s="17">
        <f>IF(I45="","",SUMPRODUCT(--(I45:O45&gt;I46:O46)))</f>
        <v>2</v>
      </c>
      <c r="Z45" s="8"/>
      <c r="AA45" s="76"/>
    </row>
    <row r="46" spans="3:63" ht="15.75">
      <c r="F46">
        <v>23</v>
      </c>
      <c r="G46" s="48">
        <v>19</v>
      </c>
      <c r="H46" s="18" t="str">
        <f t="shared" ref="H46" si="6">IF(G46="","",VLOOKUP(G46,$C$3:$E$26,2,FALSE))</f>
        <v>Б. Варошлија - Ј. Тодоров</v>
      </c>
      <c r="I46" s="57">
        <v>5</v>
      </c>
      <c r="J46" s="57">
        <v>11</v>
      </c>
      <c r="K46" s="57">
        <v>15</v>
      </c>
      <c r="L46" s="57">
        <v>8</v>
      </c>
      <c r="M46" s="57">
        <v>11</v>
      </c>
      <c r="N46" s="57"/>
      <c r="O46" s="57"/>
      <c r="P46" s="17">
        <f>IF(I45="","",SUMPRODUCT(--(I45:O45&lt;I46:O46)))</f>
        <v>3</v>
      </c>
      <c r="R46" s="74" t="str">
        <f>IF(P45="","",IF(P45&gt;P46,H45,H46))</f>
        <v>Б. Варошлија - Ј. Тодоров</v>
      </c>
      <c r="S46" s="75">
        <v>5</v>
      </c>
      <c r="T46" s="75">
        <v>6</v>
      </c>
      <c r="U46" s="75">
        <v>7</v>
      </c>
      <c r="V46" s="75"/>
      <c r="W46" s="75"/>
      <c r="X46" s="75"/>
      <c r="Y46" s="75"/>
      <c r="Z46" s="17">
        <f>IF(S46="","",SUMPRODUCT(--(S46:Y46&gt;S47:Y47)))</f>
        <v>0</v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>А. Кралев - Ф. Младеновски</v>
      </c>
      <c r="S47" s="75">
        <v>11</v>
      </c>
      <c r="T47" s="75">
        <v>11</v>
      </c>
      <c r="U47" s="75">
        <v>11</v>
      </c>
      <c r="V47" s="75"/>
      <c r="W47" s="75"/>
      <c r="X47" s="75"/>
      <c r="Y47" s="75"/>
      <c r="Z47" s="17">
        <f>IF(S46="","",SUMPRODUCT(--(S46:Y46&lt;S47:Y47)))</f>
        <v>3</v>
      </c>
    </row>
    <row r="48" spans="3:63" ht="15.75">
      <c r="E48" s="315" t="s">
        <v>593</v>
      </c>
      <c r="F48">
        <v>24</v>
      </c>
      <c r="G48" s="48">
        <v>2</v>
      </c>
      <c r="H48" s="70" t="str">
        <f>IF(G48="","",VLOOKUP(G48,$C$3:$E$26,2,FALSE))</f>
        <v>А. Кралев - Ф. Младеновски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44"/>
      <c r="BJ50" s="444"/>
      <c r="BK50" s="444"/>
    </row>
    <row r="51" spans="8:63">
      <c r="H51"/>
      <c r="I51"/>
      <c r="J51"/>
      <c r="K51"/>
      <c r="L51"/>
      <c r="M51"/>
      <c r="N51"/>
      <c r="O51"/>
      <c r="P51"/>
      <c r="BH51" s="4"/>
      <c r="BI51" s="444"/>
      <c r="BJ51" s="444"/>
      <c r="BK51" s="444"/>
    </row>
    <row r="52" spans="8:63">
      <c r="H52"/>
      <c r="I52"/>
      <c r="J52"/>
      <c r="K52"/>
      <c r="L52"/>
      <c r="M52"/>
      <c r="N52"/>
      <c r="O52"/>
      <c r="P52"/>
      <c r="BH52" s="4"/>
      <c r="BI52" s="444"/>
      <c r="BJ52" s="444"/>
      <c r="BK52" s="444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scale="16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33" zoomScalePageLayoutView="80" workbookViewId="0">
      <selection activeCell="G12" sqref="G12"/>
    </sheetView>
  </sheetViews>
  <sheetFormatPr defaultRowHeight="15.75"/>
  <cols>
    <col min="2" max="2" width="11.73046875" customWidth="1"/>
    <col min="4" max="4" width="31.3984375" customWidth="1"/>
    <col min="5" max="5" width="31.73046875" style="315" customWidth="1"/>
    <col min="6" max="6" width="5.59765625" style="315" customWidth="1"/>
    <col min="7" max="7" width="9.1328125" style="167"/>
    <col min="8" max="8" width="31.39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3984375" customWidth="1"/>
    <col min="19" max="26" width="3" customWidth="1"/>
    <col min="28" max="28" width="31.3984375" customWidth="1"/>
    <col min="29" max="36" width="3" customWidth="1"/>
    <col min="38" max="38" width="31.3984375" customWidth="1"/>
    <col min="39" max="46" width="3" customWidth="1"/>
    <col min="49" max="49" width="31.3984375" customWidth="1"/>
    <col min="50" max="57" width="3" customWidth="1"/>
    <col min="59" max="61" width="31.3984375" customWidth="1"/>
  </cols>
  <sheetData>
    <row r="1" spans="2:61">
      <c r="C1" s="454" t="s">
        <v>61</v>
      </c>
      <c r="D1" s="432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149999999999999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/>
      </c>
      <c r="E3" s="315" t="s">
        <v>597</v>
      </c>
      <c r="F3" s="315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149999999999999" thickBot="1">
      <c r="B4" s="49" t="s">
        <v>55</v>
      </c>
      <c r="C4" s="49">
        <v>2</v>
      </c>
      <c r="D4" s="24" t="str">
        <f>IF(' I'!$X$3="","",' I'!$X$3)</f>
        <v/>
      </c>
      <c r="F4" s="315">
        <v>2</v>
      </c>
      <c r="G4" s="170" t="s">
        <v>843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/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149999999999999" thickBot="1">
      <c r="B6" s="49" t="s">
        <v>54</v>
      </c>
      <c r="C6" s="49">
        <v>4</v>
      </c>
      <c r="D6" s="28" t="str">
        <f>IF(' II'!$X$3="","",' II'!$X$3)</f>
        <v/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/>
      </c>
      <c r="F7" s="315">
        <v>3</v>
      </c>
      <c r="G7" s="170" t="s">
        <v>843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149999999999999" thickBot="1">
      <c r="B8" s="49" t="s">
        <v>53</v>
      </c>
      <c r="C8" s="49">
        <v>6</v>
      </c>
      <c r="D8" s="24" t="str">
        <f>IF(' III'!$X$3="","",' III'!$X$3)</f>
        <v/>
      </c>
      <c r="E8" s="315" t="s">
        <v>844</v>
      </c>
      <c r="F8" s="315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149999999999999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5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149999999999999" thickBot="1">
      <c r="B12" s="49" t="s">
        <v>51</v>
      </c>
      <c r="C12" s="49">
        <v>10</v>
      </c>
      <c r="D12" s="24" t="str">
        <f>IF(V!$X$3="","",V!$X$3)</f>
        <v/>
      </c>
      <c r="F12" s="315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149999999999999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5">
        <v>7</v>
      </c>
      <c r="G15" s="171" t="s">
        <v>843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33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5" t="s">
        <v>598</v>
      </c>
      <c r="F16" s="315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33" t="str">
        <f>IF(BE33=BE34,"",IF(BE33="","",IF(BE33&lt;BE34,AW33,AW34)))</f>
        <v/>
      </c>
      <c r="BH16" s="433"/>
      <c r="BI16" s="434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33"/>
      <c r="BH17" s="433"/>
      <c r="BI17" s="434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7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33"/>
      <c r="BI18" s="434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5" t="s">
        <v>598</v>
      </c>
      <c r="F19" s="315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35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5">
        <v>10</v>
      </c>
      <c r="G20" s="168" t="s">
        <v>843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36" t="s">
        <v>58</v>
      </c>
      <c r="BI20" s="435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37"/>
      <c r="BI21" s="435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9" t="s">
        <v>59</v>
      </c>
      <c r="BH22" s="437"/>
      <c r="BI22" s="442" t="s">
        <v>60</v>
      </c>
    </row>
    <row r="23" spans="2:61" ht="15.75" customHeight="1" thickBot="1">
      <c r="B23" s="47" t="s">
        <v>37</v>
      </c>
      <c r="C23" s="47">
        <v>21</v>
      </c>
      <c r="D23" s="350" t="str">
        <f>IF(XI!$X$2="","",XI!$X$2)</f>
        <v/>
      </c>
      <c r="F23" s="315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70"/>
      <c r="BH23" s="438"/>
      <c r="BI23" s="443"/>
    </row>
    <row r="24" spans="2:61" ht="16.149999999999999" thickBot="1">
      <c r="B24" s="49" t="s">
        <v>46</v>
      </c>
      <c r="C24" s="49">
        <v>22</v>
      </c>
      <c r="D24" s="351" t="str">
        <f>IF(XI!$X$3="","",XI!$X$3)</f>
        <v/>
      </c>
      <c r="F24" s="315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352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149999999999999" thickBot="1">
      <c r="B26" s="49" t="s">
        <v>45</v>
      </c>
      <c r="C26" s="49">
        <v>24</v>
      </c>
      <c r="D26" s="353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350" t="str">
        <f>IF(XIII!$X$2="","",XIII!$X$2)</f>
        <v/>
      </c>
      <c r="E27" s="315" t="s">
        <v>844</v>
      </c>
      <c r="F27" s="315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149999999999999" thickBot="1">
      <c r="B28" s="49" t="s">
        <v>44</v>
      </c>
      <c r="C28" s="49">
        <v>26</v>
      </c>
      <c r="D28" s="354" t="str">
        <f>IF(XIII!$X$3="","",XIII!$X$3)</f>
        <v/>
      </c>
      <c r="F28" s="315">
        <v>14</v>
      </c>
      <c r="G28" s="168" t="s">
        <v>843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5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149999999999999" thickBot="1">
      <c r="B30" s="49" t="s">
        <v>43</v>
      </c>
      <c r="C30" s="49">
        <v>28</v>
      </c>
      <c r="D30" s="353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350" t="str">
        <f>IF(XV!$X$2="","",XV!$X$2)</f>
        <v/>
      </c>
      <c r="F31" s="315">
        <v>15</v>
      </c>
      <c r="G31" s="171" t="s">
        <v>843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149999999999999" thickBot="1">
      <c r="B32" s="49" t="s">
        <v>28</v>
      </c>
      <c r="C32" s="49">
        <v>30</v>
      </c>
      <c r="D32" s="353" t="str">
        <f>IF(XV!$X$3="","",XV!$X$3)</f>
        <v/>
      </c>
      <c r="E32" s="315" t="s">
        <v>599</v>
      </c>
      <c r="F32" s="315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149999999999999" thickBot="1">
      <c r="B33" s="204" t="s">
        <v>42</v>
      </c>
      <c r="C33" s="204">
        <v>31</v>
      </c>
      <c r="D33" s="350" t="str">
        <f>IF(XVI!$X$2="","",XVI!$X$2)</f>
        <v/>
      </c>
      <c r="E33" s="318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5" thickTop="1" thickBot="1">
      <c r="B34" s="49" t="s">
        <v>26</v>
      </c>
      <c r="C34" s="49">
        <v>32</v>
      </c>
      <c r="D34" s="353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5" t="s">
        <v>599</v>
      </c>
      <c r="F35" s="315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5">
        <v>18</v>
      </c>
      <c r="G36" s="168" t="s">
        <v>843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73" t="s">
        <v>845</v>
      </c>
      <c r="C39" s="473"/>
      <c r="D39" s="473"/>
      <c r="E39" s="355"/>
      <c r="F39" s="315">
        <v>19</v>
      </c>
      <c r="G39" s="171" t="s">
        <v>843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73"/>
      <c r="C40" s="473"/>
      <c r="D40" s="473"/>
      <c r="E40" s="315" t="s">
        <v>844</v>
      </c>
      <c r="F40" s="315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72" t="str">
        <f>IF(BE33="","",IF(BE33&gt;BE34,AW33,AW34))</f>
        <v/>
      </c>
    </row>
    <row r="41" spans="2:61">
      <c r="B41" s="473"/>
      <c r="C41" s="473"/>
      <c r="D41" s="473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72"/>
    </row>
    <row r="42" spans="2:61">
      <c r="B42" s="473"/>
      <c r="C42" s="473"/>
      <c r="D42" s="473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75" t="str">
        <f>IF(BE33=BE34,"",IF(BE33="","",IF(BE33&lt;BE34,AW33,AW34)))</f>
        <v/>
      </c>
      <c r="BH42" s="472"/>
      <c r="BI42" s="472" t="str">
        <f>IF(BE33=BE34,"",IF(BE41=BE42,AW41,IF(BE41&gt;BE42,AW41,AW42)))</f>
        <v/>
      </c>
    </row>
    <row r="43" spans="2:61">
      <c r="B43" s="473"/>
      <c r="C43" s="473"/>
      <c r="D43" s="473"/>
      <c r="F43" s="315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75"/>
      <c r="BI43" s="472"/>
    </row>
    <row r="44" spans="2:61">
      <c r="B44" s="473"/>
      <c r="C44" s="473"/>
      <c r="D44" s="473"/>
      <c r="F44" s="315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75"/>
      <c r="BI44" s="472"/>
    </row>
    <row r="45" spans="2:61" ht="16.350000000000001" customHeight="1" thickBot="1">
      <c r="B45" s="473"/>
      <c r="C45" s="473"/>
      <c r="D45" s="473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35" t="str">
        <f>IF(BE33=BE34,"",IF(OR(BE41&gt;BE42,BE41&lt;BE42),"",AW42))</f>
        <v/>
      </c>
    </row>
    <row r="46" spans="2:61" ht="16.350000000000001" customHeight="1" thickBot="1">
      <c r="B46" s="473"/>
      <c r="C46" s="473"/>
      <c r="D46" s="473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36" t="s">
        <v>58</v>
      </c>
      <c r="BI46" s="435"/>
    </row>
    <row r="47" spans="2:61" ht="16.350000000000001" customHeight="1" thickBot="1">
      <c r="B47" s="473"/>
      <c r="C47" s="473"/>
      <c r="D47" s="473"/>
      <c r="F47" s="315">
        <v>23</v>
      </c>
      <c r="G47" s="171" t="s">
        <v>843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37"/>
      <c r="BI47" s="474"/>
    </row>
    <row r="48" spans="2:61">
      <c r="E48" s="315" t="s">
        <v>598</v>
      </c>
      <c r="F48" s="315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9" t="s">
        <v>59</v>
      </c>
      <c r="BH48" s="437"/>
      <c r="BI48" s="442" t="s">
        <v>60</v>
      </c>
    </row>
    <row r="49" spans="5:62" ht="16.149999999999999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70"/>
      <c r="BH49" s="438"/>
      <c r="BI49" s="443"/>
    </row>
    <row r="50" spans="5:62">
      <c r="E50" s="316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5" t="s">
        <v>598</v>
      </c>
      <c r="F51" s="315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45" t="s">
        <v>81</v>
      </c>
      <c r="BG51" s="446"/>
      <c r="BH51" s="446"/>
      <c r="BI51" s="446"/>
      <c r="BJ51" s="447"/>
    </row>
    <row r="52" spans="5:62">
      <c r="F52" s="315">
        <v>26</v>
      </c>
      <c r="G52" s="168" t="s">
        <v>843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4">
        <v>1</v>
      </c>
      <c r="BG52" s="305" t="s">
        <v>82</v>
      </c>
      <c r="BH52" s="471" t="str">
        <f>IF(BE33="","",IF(BE33&gt;BE34,AW33,AW34))</f>
        <v/>
      </c>
      <c r="BI52" s="471"/>
      <c r="BJ52" s="471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49" t="str">
        <f>IF(BE33=BE34,"",IF(BE33="","",IF(BE33&lt;BE34,AW33,AW34)))</f>
        <v/>
      </c>
      <c r="BI53" s="449"/>
      <c r="BJ53" s="449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50" t="str">
        <f>IF(BE33=BE34,"",IF(BE41=BE42,AW41,IF(BE41&gt;BE42,AW41,AW42)))</f>
        <v/>
      </c>
      <c r="BI54" s="450"/>
      <c r="BJ54" s="450"/>
    </row>
    <row r="55" spans="5:62">
      <c r="F55" s="315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50" t="str">
        <f>IF(BE33=BE34,"",IF(BE41=BE42,AW42,IF(BE42&lt;BE41,AW42,AW41)))</f>
        <v/>
      </c>
      <c r="BI55" s="450"/>
      <c r="BJ55" s="450"/>
    </row>
    <row r="56" spans="5:62">
      <c r="F56" s="315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51" t="str">
        <f>IF(AJ9="","",IF(AJ9&lt;AJ10,AB9,AB10))</f>
        <v/>
      </c>
      <c r="BI56" s="451"/>
      <c r="BJ56" s="451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51" t="str">
        <f>IF(AJ25="","",IF(AJ25&lt;AJ26,AB25,AB26))</f>
        <v/>
      </c>
      <c r="BI57" s="451"/>
      <c r="BJ57" s="451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51" t="str">
        <f>IF(AJ41="","",IF(AJ41&lt;AJ42,AB41,AB42))</f>
        <v/>
      </c>
      <c r="BI58" s="451"/>
      <c r="BJ58" s="451"/>
    </row>
    <row r="59" spans="5:62">
      <c r="E59" s="315" t="s">
        <v>844</v>
      </c>
      <c r="F59" s="315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51" t="str">
        <f>IF(AJ57="","",IF(AJ57&lt;AJ58,AB57,AB58))</f>
        <v/>
      </c>
      <c r="BI59" s="451"/>
      <c r="BJ59" s="451"/>
    </row>
    <row r="60" spans="5:62">
      <c r="F60" s="315">
        <v>30</v>
      </c>
      <c r="G60" s="168" t="s">
        <v>843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8" t="str">
        <f>IF(Z5="","",IF(Z5&lt;Z6,R5,R6))</f>
        <v/>
      </c>
      <c r="BI60" s="468"/>
      <c r="BJ60" s="468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8" t="str">
        <f>IF(Z13="","",IF(Z13&lt;Z14,R13,R14))</f>
        <v/>
      </c>
      <c r="BI61" s="468"/>
      <c r="BJ61" s="468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8" t="str">
        <f>IF(Z21="","",IF(Z21&lt;Z22,R21,R22))</f>
        <v/>
      </c>
      <c r="BI62" s="468"/>
      <c r="BJ62" s="468"/>
    </row>
    <row r="63" spans="5:62">
      <c r="F63" s="315">
        <v>31</v>
      </c>
      <c r="G63" s="171" t="s">
        <v>843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8" t="str">
        <f>IF(Z29="","",IF(Z29&lt;Z30,R29,R30))</f>
        <v/>
      </c>
      <c r="BI63" s="468"/>
      <c r="BJ63" s="468"/>
    </row>
    <row r="64" spans="5:62">
      <c r="E64" s="315" t="s">
        <v>600</v>
      </c>
      <c r="F64" s="315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8" t="str">
        <f>IF(Z37="","",IF(Z37&lt;Z38,R37,R38))</f>
        <v/>
      </c>
      <c r="BI64" s="468"/>
      <c r="BJ64" s="468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8" t="str">
        <f>IF(Z45="","",IF(Z45&lt;Z46,R45,R46))</f>
        <v/>
      </c>
      <c r="BI65" s="468"/>
      <c r="BJ65" s="468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8" t="str">
        <f>IF(Z53="","",IF(Z53&lt;Z54,R53,R54))</f>
        <v/>
      </c>
      <c r="BI66" s="468"/>
      <c r="BJ66" s="468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8" t="str">
        <f>IF(Z61="","",IF(Z61&lt;Z62,R61,R62))</f>
        <v/>
      </c>
      <c r="BI67" s="468"/>
      <c r="BJ67" s="468"/>
    </row>
  </sheetData>
  <mergeCells count="33"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C1:D1"/>
    <mergeCell ref="BI19:BI21"/>
    <mergeCell ref="BH20:BH23"/>
    <mergeCell ref="BG22:BG23"/>
    <mergeCell ref="BI22:BI23"/>
    <mergeCell ref="BH15:BH17"/>
    <mergeCell ref="BG16:BG18"/>
    <mergeCell ref="BI16:BI1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25"/>
  <cols>
    <col min="1" max="1" width="4.265625" customWidth="1"/>
    <col min="2" max="2" width="8.59765625" customWidth="1"/>
    <col min="4" max="4" width="31.3984375" customWidth="1"/>
    <col min="5" max="5" width="8.86328125" style="2"/>
    <col min="6" max="6" width="8.86328125" style="58"/>
    <col min="7" max="7" width="31.398437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328125" style="11" customWidth="1"/>
    <col min="17" max="17" width="31.3984375" style="2" customWidth="1"/>
    <col min="18" max="25" width="3" style="2" customWidth="1"/>
    <col min="26" max="26" width="8.86328125" style="2"/>
    <col min="27" max="27" width="31.3984375" style="2" customWidth="1"/>
    <col min="28" max="35" width="3" style="2" customWidth="1"/>
    <col min="36" max="36" width="8.86328125" style="2"/>
    <col min="37" max="37" width="31.1328125" style="2" customWidth="1"/>
    <col min="38" max="45" width="3.1328125" style="2" customWidth="1"/>
    <col min="46" max="46" width="4.59765625" style="2" customWidth="1"/>
    <col min="47" max="47" width="4.59765625" customWidth="1"/>
    <col min="48" max="48" width="31.3984375" style="2" customWidth="1"/>
    <col min="49" max="56" width="3" style="2" customWidth="1"/>
    <col min="59" max="59" width="31.3984375" customWidth="1"/>
    <col min="60" max="67" width="3" customWidth="1"/>
  </cols>
  <sheetData>
    <row r="1" spans="2:59">
      <c r="C1" s="454" t="s">
        <v>61</v>
      </c>
      <c r="D1" s="432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4.6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149999999999999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149999999999999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149999999999999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149999999999999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149999999999999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149999999999999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149999999999999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149999999999999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149999999999999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149999999999999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149999999999999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149999999999999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149999999999999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149999999999999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149999999999999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149999999999999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149999999999999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149999999999999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149999999999999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149999999999999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149999999999999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149999999999999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149999999999999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149999999999999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149999999999999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2024-03-24T13:16:17Z</dcterms:modified>
</cp:coreProperties>
</file>