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-96" yWindow="-96" windowWidth="21792" windowHeight="12972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/>
  <c r="G18"/>
  <c r="O42"/>
  <c r="G42"/>
  <c r="K19" i="19" l="1"/>
  <c r="K16"/>
  <c r="K5"/>
  <c r="K22"/>
  <c r="K12"/>
  <c r="K14"/>
  <c r="K18"/>
  <c r="K10"/>
  <c r="K13"/>
  <c r="K25"/>
  <c r="K6"/>
  <c r="K7"/>
  <c r="K4"/>
  <c r="K15"/>
  <c r="K23"/>
  <c r="K11"/>
  <c r="K9"/>
  <c r="K24"/>
  <c r="K26"/>
  <c r="K21"/>
  <c r="K8"/>
  <c r="K20"/>
  <c r="K3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7"/>
  <c r="J17"/>
  <c r="I17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H16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0" l="1"/>
  <c r="BI35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N35"/>
  <c r="AJ35"/>
  <c r="AL31" s="1"/>
  <c r="AJ34"/>
  <c r="AM30" s="1"/>
  <c r="O32"/>
  <c r="O31"/>
  <c r="AJ26"/>
  <c r="AJ25"/>
  <c r="O20"/>
  <c r="O19"/>
  <c r="Y14"/>
  <c r="Y13"/>
  <c r="O7"/>
  <c r="AN32" s="1"/>
  <c r="AM31" l="1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16" i="19"/>
  <c r="J5"/>
  <c r="J22"/>
  <c r="J12"/>
  <c r="J14"/>
  <c r="J18"/>
  <c r="J10"/>
  <c r="J13"/>
  <c r="J25"/>
  <c r="J6"/>
  <c r="J7"/>
  <c r="J4"/>
  <c r="J15"/>
  <c r="J23"/>
  <c r="J11"/>
  <c r="J9"/>
  <c r="J24"/>
  <c r="J26"/>
  <c r="J21"/>
  <c r="J8"/>
  <c r="J20"/>
  <c r="J3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9"/>
  <c r="I19"/>
  <c r="I16"/>
  <c r="I5"/>
  <c r="I22"/>
  <c r="I12"/>
  <c r="I14"/>
  <c r="I18"/>
  <c r="I10"/>
  <c r="I13"/>
  <c r="D10" s="1"/>
  <c r="I25"/>
  <c r="I6"/>
  <c r="I7"/>
  <c r="I4"/>
  <c r="I15"/>
  <c r="I23"/>
  <c r="I11"/>
  <c r="I9"/>
  <c r="I24"/>
  <c r="I26"/>
  <c r="I21"/>
  <c r="I8"/>
  <c r="I20"/>
  <c r="I3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AJ4"/>
  <c r="AO5" s="1"/>
  <c r="AI4"/>
  <c r="AN3" s="1"/>
  <c r="AH4"/>
  <c r="AM6" s="1"/>
  <c r="AO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AM4" s="1"/>
  <c r="Q6"/>
  <c r="J6"/>
  <c r="AD6" s="1"/>
  <c r="H6"/>
  <c r="AC6" s="1"/>
  <c r="G6"/>
  <c r="AJ5"/>
  <c r="AO4" s="1"/>
  <c r="AI5"/>
  <c r="AN6" s="1"/>
  <c r="N5"/>
  <c r="M5"/>
  <c r="L5"/>
  <c r="AD5" s="1"/>
  <c r="I5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P4" i="45" l="1"/>
  <c r="H5"/>
  <c r="AC5" s="1"/>
  <c r="AG4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O3" s="1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R4" i="43" l="1"/>
  <c r="AK5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R5" i="39" l="1"/>
  <c r="P7" i="40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O3" s="1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AM4" s="1"/>
  <c r="K6"/>
  <c r="J6"/>
  <c r="AD6" s="1"/>
  <c r="H6"/>
  <c r="AJ5"/>
  <c r="AO4" s="1"/>
  <c r="AI5"/>
  <c r="AN6" s="1"/>
  <c r="AM3"/>
  <c r="M5"/>
  <c r="L5"/>
  <c r="I5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AD3" i="5" l="1"/>
  <c r="AC6"/>
  <c r="AC6" i="24"/>
  <c r="AD5"/>
  <c r="O5" i="5"/>
  <c r="R5" i="38"/>
  <c r="O3" i="5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Q6" s="1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N4"/>
  <c r="AK6"/>
  <c r="AK5"/>
  <c r="AK3"/>
  <c r="F5"/>
  <c r="AG5"/>
  <c r="P5" s="1"/>
  <c r="N6"/>
  <c r="G4"/>
  <c r="AB4" s="1"/>
  <c r="O6"/>
  <c r="AG6"/>
  <c r="P6" s="1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AD3"/>
  <c r="N6"/>
  <c r="N4"/>
  <c r="O3"/>
  <c r="R6" i="9"/>
  <c r="M3" i="37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24" l="1"/>
  <c r="R3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7" i="19"/>
  <c r="D45" i="36" l="1"/>
  <c r="D46"/>
  <c r="D38"/>
  <c r="D37"/>
  <c r="D4" i="1"/>
  <c r="C3" i="37" s="1"/>
  <c r="M12" i="19"/>
  <c r="M14"/>
  <c r="M18"/>
  <c r="M10"/>
  <c r="M13"/>
  <c r="M25"/>
  <c r="M6"/>
  <c r="M7"/>
  <c r="M4"/>
  <c r="M15"/>
  <c r="M23"/>
  <c r="M11"/>
  <c r="M9"/>
  <c r="M24"/>
  <c r="M26"/>
  <c r="M21"/>
  <c r="M8"/>
  <c r="M20"/>
  <c r="M3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9"/>
  <c r="M16"/>
  <c r="M5"/>
  <c r="M22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H3"/>
  <c r="G4"/>
  <c r="I3"/>
  <c r="F4"/>
  <c r="AB4" s="1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5" l="1"/>
  <c r="AC4"/>
  <c r="O5"/>
  <c r="AD5"/>
  <c r="N5"/>
  <c r="AD6"/>
  <c r="AD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AB26" s="1"/>
  <c r="D6" i="36"/>
  <c r="D6" i="47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D7" i="36"/>
  <c r="D7" i="47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G20" i="47" l="1"/>
  <c r="Q14" s="1"/>
  <c r="G32"/>
  <c r="G31"/>
  <c r="AN34" s="1"/>
  <c r="G19"/>
  <c r="AN33" s="1"/>
  <c r="AN29"/>
  <c r="AM16"/>
  <c r="E14" i="45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AB25" i="47" l="1"/>
  <c r="AB34"/>
  <c r="Q37"/>
  <c r="AB35" s="1"/>
  <c r="C18" i="44"/>
  <c r="E9"/>
  <c r="T5"/>
  <c r="X3" i="43"/>
  <c r="X2"/>
  <c r="X5"/>
  <c r="X4"/>
  <c r="E10" i="44"/>
  <c r="E17"/>
  <c r="E14"/>
  <c r="T6"/>
  <c r="J21" i="1"/>
  <c r="C5" i="45" s="1"/>
  <c r="J22" i="1"/>
  <c r="C6" i="45" s="1"/>
  <c r="AO19" i="47" l="1"/>
  <c r="AN31"/>
  <c r="AN28"/>
  <c r="AN15"/>
  <c r="AN30"/>
  <c r="AO16"/>
  <c r="C17" i="45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<sst xmlns="http://schemas.openxmlformats.org/spreadsheetml/2006/main" count="2513" uniqueCount="847">
  <si>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</si>
  <si>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</si>
  <si>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</si>
  <si>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</si>
  <si>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</si>
  <si>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</si>
  <si>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</si>
  <si>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</si>
  <si>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</si>
  <si>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</si>
  <si>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</si>
  <si>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</si>
  <si>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</si>
  <si>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</si>
  <si>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</si>
  <si>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</si>
  <si>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</si>
  <si>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</si>
  <si>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</si>
  <si>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</si>
  <si>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</si>
  <si>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</si>
  <si>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</si>
  <si>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</si>
  <si>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</si>
  <si>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</si>
  <si>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</si>
  <si>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</si>
  <si>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</si>
  <si>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</si>
  <si>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</si>
  <si>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</si>
  <si>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</si>
  <si>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</si>
  <si>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</si>
  <si>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</si>
  <si>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</si>
  <si>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</si>
  <si>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</si>
  <si>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</si>
  <si>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</si>
  <si>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</si>
  <si>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</si>
  <si>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</si>
  <si>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</si>
  <si>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</si>
  <si>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</si>
  <si>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</si>
  <si>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</si>
  <si>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</si>
  <si>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</si>
  <si>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</si>
  <si>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</si>
  <si>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</si>
  <si>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</si>
  <si>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</si>
  <si>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</si>
  <si>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</si>
  <si>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</si>
  <si>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</si>
  <si>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</si>
  <si>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</si>
  <si>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</si>
  <si>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</si>
  <si>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</si>
  <si>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</si>
  <si>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</si>
  <si>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</si>
  <si>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</si>
  <si>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</si>
  <si>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</si>
  <si>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</si>
  <si>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</si>
  <si>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</si>
  <si>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</si>
  <si>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</si>
  <si>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</si>
  <si>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</si>
  <si>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</si>
  <si>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</si>
  <si>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</si>
  <si>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</si>
  <si>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</si>
  <si>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</si>
  <si>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</si>
  <si>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</si>
  <si>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</si>
  <si>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</si>
  <si>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</si>
  <si>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</si>
  <si>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</si>
  <si>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</si>
  <si>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</si>
  <si>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</si>
  <si>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</si>
  <si>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</si>
  <si>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</si>
  <si>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</si>
  <si>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</si>
  <si>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</si>
  <si>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</si>
  <si>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</si>
  <si>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</si>
  <si>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</si>
  <si>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</si>
  <si>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</si>
  <si>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</si>
  <si>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</si>
  <si>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</si>
  <si>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</si>
  <si>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</si>
  <si>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</si>
  <si>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</si>
  <si>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</si>
  <si>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</si>
  <si>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</si>
  <si>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</si>
  <si>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</si>
  <si>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</si>
  <si>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</si>
  <si>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</si>
  <si>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</si>
  <si>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</si>
  <si>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</si>
  <si>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</si>
  <si>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</si>
  <si>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</si>
  <si>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</si>
  <si>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</si>
  <si>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</si>
  <si>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</si>
  <si>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</si>
  <si>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</si>
  <si>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</si>
  <si>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</si>
  <si>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</si>
  <si>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</si>
  <si>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</si>
  <si>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</si>
  <si>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</si>
  <si>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</si>
  <si>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</si>
  <si>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</si>
  <si>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</si>
  <si>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</si>
  <si>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</si>
  <si>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</si>
  <si>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</si>
  <si>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</si>
  <si>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</si>
  <si>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</si>
  <si>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</si>
  <si>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</si>
  <si>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</si>
  <si>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</si>
  <si>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</si>
  <si>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</si>
  <si>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</si>
  <si>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</si>
  <si>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</si>
  <si>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</si>
  <si>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</si>
  <si>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</si>
  <si>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</si>
  <si>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</si>
  <si>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</si>
  <si>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</si>
  <si>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</si>
  <si>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</si>
  <si>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</si>
  <si>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</si>
  <si>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</si>
  <si>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</si>
  <si>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</si>
  <si>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</si>
  <si>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</si>
  <si>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</si>
  <si>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</si>
  <si>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</si>
  <si>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</si>
  <si>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</si>
  <si>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</si>
  <si>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</si>
  <si>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</si>
  <si>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</si>
  <si>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</si>
  <si>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</si>
  <si>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</si>
  <si>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</si>
  <si>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</si>
  <si>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</si>
  <si>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</si>
  <si>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</si>
  <si>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</si>
  <si>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</si>
  <si>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</si>
  <si>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</si>
  <si>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</si>
  <si>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</si>
  <si>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</si>
  <si>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</si>
  <si>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</si>
  <si>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</si>
  <si>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</si>
  <si>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</si>
  <si>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</si>
  <si>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</si>
  <si>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</si>
  <si>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</si>
  <si>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</si>
  <si>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</si>
  <si>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</si>
  <si>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</si>
  <si>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</si>
  <si>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</si>
  <si>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</si>
  <si>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</si>
  <si>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</si>
  <si>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</si>
  <si>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</si>
  <si>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</si>
  <si>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</si>
  <si>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</si>
  <si>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</si>
  <si>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</si>
  <si>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</si>
  <si>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</si>
  <si>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</si>
  <si>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</si>
  <si>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</si>
  <si>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</si>
  <si>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</si>
  <si>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</si>
  <si>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</si>
  <si>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</si>
  <si>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</si>
  <si>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</si>
  <si>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</si>
  <si>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</si>
  <si>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</si>
  <si>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</si>
  <si>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</si>
  <si>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</si>
  <si>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</si>
  <si>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</si>
  <si>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</si>
  <si>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</si>
  <si>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</si>
  <si>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</si>
  <si>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</si>
  <si>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</si>
  <si>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</si>
  <si>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</si>
  <si>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</si>
  <si>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</si>
  <si>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</si>
  <si>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</si>
  <si>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</si>
  <si>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</si>
  <si>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</si>
  <si>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</si>
  <si>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</si>
  <si>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</si>
  <si>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</si>
  <si>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</si>
  <si>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</si>
  <si>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</si>
  <si>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</si>
  <si>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</si>
  <si>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</si>
  <si>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</si>
  <si>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</si>
  <si>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</si>
  <si>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</si>
  <si>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</si>
  <si>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</si>
  <si>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</si>
  <si>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</si>
  <si>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</si>
  <si>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</si>
  <si>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</si>
  <si>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</si>
  <si>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</si>
  <si>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</si>
  <si>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</si>
  <si>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</si>
  <si>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</si>
  <si>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</si>
  <si>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</si>
  <si>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</si>
  <si>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</si>
  <si>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</si>
  <si>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</si>
  <si>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</si>
  <si>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</si>
  <si>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</si>
  <si>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</si>
  <si>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</si>
  <si>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</si>
  <si>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</si>
  <si>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</si>
  <si>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</si>
  <si>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</si>
  <si>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</si>
  <si>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</si>
  <si>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</si>
  <si>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</si>
  <si>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</si>
  <si>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</si>
  <si>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</si>
  <si>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</si>
  <si>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</si>
  <si>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</si>
  <si>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</si>
  <si>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</si>
  <si>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</si>
  <si>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</si>
  <si>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</si>
  <si>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</si>
  <si>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</si>
  <si>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</si>
  <si>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</si>
  <si>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</si>
  <si>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</si>
  <si>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</si>
  <si>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</si>
  <si>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</si>
  <si>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</si>
  <si>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</si>
  <si>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</si>
  <si>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</si>
  <si>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</si>
  <si>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</si>
  <si>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</si>
  <si>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</si>
  <si>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</si>
  <si>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</si>
  <si>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</si>
  <si>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</si>
  <si>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</si>
  <si>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</si>
  <si>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</si>
  <si>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</si>
  <si>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</si>
  <si>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</si>
  <si>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</si>
  <si>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</si>
  <si>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</si>
  <si>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</si>
  <si>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</si>
  <si>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</si>
  <si>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</si>
  <si>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</si>
  <si>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</si>
  <si>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</si>
  <si>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</si>
  <si>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</si>
  <si>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</si>
  <si>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</si>
  <si>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</si>
  <si>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</si>
  <si>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</si>
  <si>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</si>
  <si>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</si>
  <si>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</si>
  <si>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</si>
  <si>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</si>
  <si>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</si>
  <si>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</si>
  <si>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</si>
  <si>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</si>
  <si>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</si>
  <si>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</si>
  <si>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</si>
  <si>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</si>
  <si>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</si>
  <si>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</si>
  <si>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</si>
  <si>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</si>
  <si>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</si>
  <si>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</si>
  <si>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</si>
  <si>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</si>
  <si>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</si>
  <si>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</si>
  <si>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</si>
  <si>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</si>
  <si>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</si>
  <si>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</si>
  <si>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</si>
  <si>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</si>
  <si>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</si>
  <si>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</si>
  <si>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</si>
  <si>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</si>
  <si>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</si>
  <si>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</si>
  <si>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</si>
  <si>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</si>
  <si>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</si>
  <si>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</si>
  <si>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</si>
  <si>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</si>
  <si>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</si>
  <si>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</si>
  <si>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</si>
  <si>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</si>
  <si>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</si>
  <si>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</si>
  <si>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</si>
  <si>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</si>
  <si>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</si>
  <si>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</si>
  <si>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</si>
  <si>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</si>
  <si>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</si>
  <si>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</si>
  <si>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</si>
  <si>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</si>
  <si>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</si>
  <si>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</si>
  <si>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</si>
  <si>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</si>
  <si>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</si>
  <si>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</si>
  <si>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</si>
  <si>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</si>
  <si>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</si>
  <si>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</si>
  <si>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</si>
  <si>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</si>
  <si>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</si>
  <si>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</si>
  <si>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</si>
  <si>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</si>
  <si>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</si>
  <si>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</si>
  <si>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</si>
  <si>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</si>
  <si>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</si>
  <si>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</si>
  <si>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</si>
  <si>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</si>
  <si>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</si>
  <si>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</si>
  <si>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</si>
  <si>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</si>
  <si>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</si>
  <si>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</si>
  <si>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</si>
  <si>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</si>
  <si>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</si>
  <si>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</si>
  <si>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</si>
  <si>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</si>
  <si>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</si>
  <si>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</si>
  <si>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</si>
  <si>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</si>
  <si>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</si>
  <si>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</si>
  <si>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</si>
  <si>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</si>
  <si>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</si>
  <si>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</si>
  <si>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</si>
  <si>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</si>
  <si>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</si>
  <si>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</si>
  <si>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</si>
  <si>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</si>
  <si>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</si>
  <si>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</si>
  <si>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</si>
  <si>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</si>
  <si>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</si>
  <si>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</si>
  <si>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</si>
  <si>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</si>
  <si>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</si>
  <si>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</si>
  <si>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</si>
  <si>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</si>
  <si>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</si>
  <si>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</si>
  <si>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</si>
  <si>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</si>
  <si>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</si>
  <si>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</si>
  <si>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</si>
  <si>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</si>
  <si>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</si>
  <si>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</si>
  <si>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</si>
  <si>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</si>
  <si>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</si>
  <si>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</si>
  <si>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</si>
  <si>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</si>
  <si>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</si>
  <si>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</si>
  <si>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</si>
  <si>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</si>
  <si>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</si>
  <si>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</si>
  <si>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</si>
  <si>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</si>
  <si>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</si>
  <si>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</si>
  <si>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</si>
  <si>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</si>
  <si>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</si>
  <si>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</si>
  <si>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</si>
  <si>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</si>
  <si>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</si>
  <si>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</si>
  <si>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</si>
  <si>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</si>
  <si>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</si>
  <si>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</si>
  <si>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</si>
  <si>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</si>
  <si>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</si>
  <si>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</si>
  <si>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</si>
  <si>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</si>
  <si>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</si>
  <si>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</si>
  <si>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</si>
  <si>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</si>
  <si>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</si>
  <si>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</si>
  <si>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</si>
  <si>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</si>
  <si>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</si>
  <si>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</si>
  <si>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</si>
  <si>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</si>
  <si>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</si>
  <si>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</si>
  <si>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</si>
  <si>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</si>
  <si>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</si>
  <si>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</si>
  <si>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</si>
  <si>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</si>
  <si>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</si>
  <si>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</si>
  <si>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</si>
  <si>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</si>
  <si>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</si>
  <si>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</si>
  <si>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</si>
  <si>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</si>
  <si>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</si>
  <si>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</si>
  <si>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</si>
  <si>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</si>
  <si>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</si>
  <si>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</si>
  <si>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</si>
  <si>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</si>
  <si>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</si>
  <si>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</si>
  <si>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</si>
  <si>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</si>
  <si>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</si>
  <si>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</si>
  <si>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</si>
  <si>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</si>
  <si>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</si>
  <si>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</si>
  <si>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</si>
  <si>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</si>
  <si>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</si>
  <si>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</si>
  <si>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</si>
  <si>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</si>
  <si>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</si>
  <si>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</si>
  <si>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</si>
  <si>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</si>
  <si>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</si>
  <si>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</si>
  <si>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</si>
  <si>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</si>
  <si>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</si>
  <si>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</si>
  <si>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</si>
  <si>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</si>
  <si>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</si>
  <si>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</si>
  <si>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</si>
  <si>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</si>
  <si>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</si>
  <si>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</si>
  <si>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</si>
  <si>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</si>
  <si>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</si>
  <si>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</si>
  <si>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</si>
  <si>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</si>
  <si>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</si>
  <si>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</si>
  <si>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</si>
  <si>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</si>
  <si>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</si>
  <si>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</si>
  <si>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</si>
  <si>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</si>
  <si>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</si>
  <si>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</si>
  <si>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</si>
  <si>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</si>
  <si>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</si>
  <si>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</si>
  <si>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</si>
  <si>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</si>
  <si>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</si>
  <si>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</si>
  <si>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</si>
  <si>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</si>
  <si>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</si>
  <si>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</si>
  <si>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</si>
  <si>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</si>
  <si>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</si>
  <si>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</si>
  <si>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</si>
  <si>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</si>
  <si>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</si>
  <si>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</si>
  <si>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</si>
  <si>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</si>
  <si>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</si>
  <si>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</si>
  <si>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</si>
  <si>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</si>
  <si>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</si>
  <si>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</si>
  <si>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</si>
  <si>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</si>
  <si>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</si>
  <si>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</si>
  <si>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</si>
  <si>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</si>
  <si>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</si>
  <si>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</si>
  <si>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</si>
  <si>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</si>
  <si>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</si>
  <si>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</si>
  <si>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</si>
  <si>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</si>
  <si>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</si>
  <si>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</si>
  <si>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</si>
  <si>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</si>
  <si>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</si>
  <si>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</si>
  <si>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</si>
  <si>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</si>
  <si>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</si>
  <si>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</si>
  <si>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</si>
  <si>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</si>
  <si>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</si>
  <si>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</si>
  <si>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</si>
  <si>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</si>
  <si>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</si>
  <si>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</si>
  <si>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</si>
  <si>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</si>
  <si>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</si>
  <si>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</si>
  <si>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</si>
  <si>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</si>
  <si>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</si>
  <si>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</si>
  <si>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</si>
  <si>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</si>
  <si>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</si>
  <si>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</si>
  <si>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</si>
  <si>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</si>
  <si>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</si>
  <si>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</si>
  <si>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</si>
  <si>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</si>
  <si>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</si>
  <si>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</si>
  <si>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</si>
  <si>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</si>
  <si>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</si>
  <si>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</si>
  <si>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</si>
  <si>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</si>
  <si>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</si>
  <si>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</si>
  <si>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</si>
  <si>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</si>
  <si>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</si>
  <si>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</si>
  <si>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</si>
  <si>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</si>
  <si>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</si>
  <si>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</si>
  <si>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</si>
  <si>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</si>
  <si>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</si>
  <si>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</si>
  <si>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</si>
  <si>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</si>
  <si>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</si>
  <si>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</si>
  <si>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</si>
  <si>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</si>
  <si>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</si>
  <si>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</si>
  <si>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</si>
  <si>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</si>
  <si>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</si>
  <si>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</si>
  <si>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</si>
  <si>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</si>
  <si>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</si>
  <si>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</si>
  <si>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</si>
  <si>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</si>
  <si>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</si>
  <si>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</si>
  <si>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</si>
  <si>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</si>
  <si>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</si>
  <si>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</si>
  <si>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</si>
  <si>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</si>
  <si>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</si>
  <si>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</si>
  <si>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</si>
  <si>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</si>
  <si>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</si>
  <si>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</si>
  <si>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</si>
  <si>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</si>
  <si>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</si>
  <si>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</si>
  <si>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</si>
  <si>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</si>
  <si>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</si>
  <si>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</si>
  <si>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</si>
  <si>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</si>
  <si>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</si>
  <si>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</si>
  <si>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</si>
  <si>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</si>
  <si>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</si>
  <si>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</si>
  <si>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</si>
  <si>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</si>
  <si>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</si>
  <si>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</si>
  <si>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</si>
  <si>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</si>
  <si>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</si>
  <si>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</si>
  <si>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</si>
  <si>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</si>
  <si>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</si>
  <si>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</si>
  <si>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</si>
  <si>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</si>
  <si>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</si>
  <si>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</si>
  <si>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</si>
  <si>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</si>
  <si>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</si>
  <si>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</si>
  <si>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</si>
  <si>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</si>
  <si>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</si>
  <si>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</si>
  <si>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</si>
  <si>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</si>
  <si>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</si>
  <si>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</si>
  <si>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</si>
  <si>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</si>
  <si>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</si>
  <si>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</si>
  <si>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</si>
  <si>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</si>
  <si>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</si>
  <si>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</si>
  <si>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</si>
  <si>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</si>
  <si>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</si>
  <si>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</si>
  <si>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</si>
  <si>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</si>
  <si>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</si>
  <si>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</si>
  <si>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</si>
  <si>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</si>
  <si>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</si>
  <si>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</si>
  <si>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</si>
  <si>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</si>
  <si>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</si>
  <si>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</si>
  <si>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</si>
  <si>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</si>
  <si>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</si>
  <si>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</si>
  <si>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</si>
  <si>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</si>
  <si>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</si>
  <si>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</si>
  <si>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</si>
  <si>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</si>
  <si>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</si>
  <si>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</si>
  <si>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</si>
  <si>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</si>
  <si>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</si>
  <si>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</si>
  <si>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</si>
  <si>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</si>
  <si>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</si>
  <si>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</si>
  <si>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</si>
  <si>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</si>
  <si>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</si>
  <si>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</si>
  <si>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</si>
  <si>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</si>
  <si>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</si>
  <si>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</si>
  <si>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</si>
  <si>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</si>
  <si>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</si>
  <si>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</si>
  <si>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</si>
  <si>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Мини КАДЕТИ У11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</si>
</sst>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P16" sqref="P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Јован Пармачки (472)</v>
      </c>
      <c r="E3" s="294" t="str">
        <f>IF(D3="","",INDEX($J$3:$J$42,MATCH(C3,$G$3:$G$42,0)))</f>
        <v>Берово</v>
      </c>
      <c r="F3" s="299">
        <v>24</v>
      </c>
      <c r="G3" s="250">
        <v>1</v>
      </c>
      <c r="H3" s="36">
        <v>472</v>
      </c>
      <c r="I3" s="300" t="str">
        <f>IF(ISERROR(VLOOKUP(H3,Baza!A:C,2,FALSE)&amp;" "&amp;"("&amp;H3&amp;")"),"",(VLOOKUP(H3,Baza!A:C,2,FALSE)&amp;" "&amp;"("&amp;H3&amp;")"))</f>
        <v>Јован Пармачки (472)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24</v>
      </c>
      <c r="O3" s="250">
        <v>474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Благој Ѓорчески (617)</v>
      </c>
      <c r="E4" s="288" t="str">
        <f t="shared" ref="E4:E66" si="2">IF(D4="","",INDEX($J$3:$J$42,MATCH(C4,$G$3:$G$42,0)))</f>
        <v>Крушево</v>
      </c>
      <c r="F4" s="284">
        <v>14</v>
      </c>
      <c r="G4" s="243">
        <v>5</v>
      </c>
      <c r="H4" s="36">
        <v>533</v>
      </c>
      <c r="I4" s="252" t="str">
        <f>IF(ISERROR(VLOOKUP(H4,Baza!A:C,2,FALSE)&amp;" "&amp;"("&amp;H4&amp;")"),"",(VLOOKUP(H4,Baza!A:C,2,FALSE)&amp;" "&amp;"("&amp;H4&amp;")"))</f>
        <v>Дарис Мемиќ (533)</v>
      </c>
      <c r="J4" s="252" t="str">
        <f>IF(ISERROR(VLOOKUP(H4,Baza!A:C,3,FALSE)),"",(VLOOKUP(H4,Baza!A:C,3,FALSE)))</f>
        <v>Патриоти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14</v>
      </c>
      <c r="O4" s="243">
        <v>450</v>
      </c>
    </row>
    <row r="5" spans="2:17">
      <c r="B5" s="350"/>
      <c r="C5" s="265">
        <v>3</v>
      </c>
      <c r="D5" s="287" t="str">
        <f t="shared" si="1"/>
        <v>Марко Макаријоски (656)</v>
      </c>
      <c r="E5" s="288" t="str">
        <f t="shared" si="2"/>
        <v>Пелагонија</v>
      </c>
      <c r="F5" s="284">
        <v>4</v>
      </c>
      <c r="G5" s="243">
        <v>9</v>
      </c>
      <c r="H5" s="36">
        <v>566</v>
      </c>
      <c r="I5" s="252" t="str">
        <f>IF(ISERROR(VLOOKUP(H5,Baza!A:C,2,FALSE)&amp;" "&amp;"("&amp;H5&amp;")"),"",(VLOOKUP(H5,Baza!A:C,2,FALSE)&amp;" "&amp;"("&amp;H5&amp;")"))</f>
        <v>Филип Цековски (566)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4</v>
      </c>
      <c r="O5" s="243">
        <v>253</v>
      </c>
    </row>
    <row r="6" spans="2:17" ht="16.2" thickBot="1">
      <c r="B6" s="353"/>
      <c r="C6" s="268">
        <v>4</v>
      </c>
      <c r="D6" s="291" t="str">
        <f t="shared" si="1"/>
        <v/>
      </c>
      <c r="E6" s="292" t="str">
        <f t="shared" si="2"/>
        <v/>
      </c>
      <c r="F6" s="284">
        <v>12</v>
      </c>
      <c r="G6" s="243">
        <v>2</v>
      </c>
      <c r="H6" s="36">
        <v>617</v>
      </c>
      <c r="I6" s="252" t="str">
        <f>IF(ISERROR(VLOOKUP(H6,Baza!A:C,2,FALSE)&amp;" "&amp;"("&amp;H6&amp;")"),"",(VLOOKUP(H6,Baza!A:C,2,FALSE)&amp;" "&amp;"("&amp;H6&amp;")"))</f>
        <v>Благој Ѓорчески (617)</v>
      </c>
      <c r="J6" s="252" t="str">
        <f>IF(ISERROR(VLOOKUP(H6,Baza!A:C,3,FALSE)),"",(VLOOKUP(H6,Baza!A:C,3,FALSE)))</f>
        <v>Крушево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12</v>
      </c>
      <c r="O6" s="243">
        <v>123</v>
      </c>
    </row>
    <row r="7" spans="2:17">
      <c r="B7" s="349" t="s">
        <v>63</v>
      </c>
      <c r="C7" s="264">
        <v>5</v>
      </c>
      <c r="D7" s="285" t="str">
        <f t="shared" si="1"/>
        <v>Дарис Мемиќ (533)</v>
      </c>
      <c r="E7" s="286" t="str">
        <f t="shared" si="2"/>
        <v>Патриоти</v>
      </c>
      <c r="F7" s="284">
        <v>13</v>
      </c>
      <c r="G7" s="243">
        <v>10</v>
      </c>
      <c r="H7" s="36">
        <v>549</v>
      </c>
      <c r="I7" s="252" t="str">
        <f>IF(ISERROR(VLOOKUP(H7,Baza!A:C,2,FALSE)&amp;" "&amp;"("&amp;H7&amp;")"),"",(VLOOKUP(H7,Baza!A:C,2,FALSE)&amp;" "&amp;"("&amp;H7&amp;")"))</f>
        <v>Петар Поповски       (549)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13</v>
      </c>
      <c r="O7" s="243">
        <v>81</v>
      </c>
    </row>
    <row r="8" spans="2:17">
      <c r="B8" s="350"/>
      <c r="C8" s="265">
        <v>6</v>
      </c>
      <c r="D8" s="287" t="str">
        <f t="shared" si="1"/>
        <v>Марко Цикарски (550)</v>
      </c>
      <c r="E8" s="288" t="str">
        <f t="shared" si="2"/>
        <v>Берово</v>
      </c>
      <c r="F8" s="284">
        <v>22</v>
      </c>
      <c r="G8" s="243">
        <v>6</v>
      </c>
      <c r="H8" s="36">
        <v>550</v>
      </c>
      <c r="I8" s="252" t="str">
        <f>IF(ISERROR(VLOOKUP(H8,Baza!A:C,2,FALSE)&amp;" "&amp;"("&amp;H8&amp;")"),"",(VLOOKUP(H8,Baza!A:C,2,FALSE)&amp;" "&amp;"("&amp;H8&amp;")"))</f>
        <v>Марко Цикарски (550)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22</v>
      </c>
      <c r="O8" s="243">
        <v>8</v>
      </c>
    </row>
    <row r="9" spans="2:17">
      <c r="B9" s="350"/>
      <c r="C9" s="265">
        <v>7</v>
      </c>
      <c r="D9" s="287" t="str">
        <f t="shared" si="1"/>
        <v>Јаков Смолиќ (659)</v>
      </c>
      <c r="E9" s="288" t="str">
        <f t="shared" si="2"/>
        <v>Рисови</v>
      </c>
      <c r="F9" s="284">
        <v>18</v>
      </c>
      <c r="G9" s="243">
        <v>7</v>
      </c>
      <c r="H9" s="36">
        <v>659</v>
      </c>
      <c r="I9" s="252" t="str">
        <f>IF(ISERROR(VLOOKUP(H9,Baza!A:C,2,FALSE)&amp;" "&amp;"("&amp;H9&amp;")"),"",(VLOOKUP(H9,Baza!A:C,2,FALSE)&amp;" "&amp;"("&amp;H9&amp;")"))</f>
        <v>Јаков Смолиќ (659)</v>
      </c>
      <c r="J9" s="252" t="str">
        <f>IF(ISERROR(VLOOKUP(H9,Baza!A:C,3,FALSE)),"",(VLOOKUP(H9,Baza!A:C,3,FALSE)))</f>
        <v>Рисови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18</v>
      </c>
      <c r="O9" s="243">
        <v>0</v>
      </c>
      <c r="Q9" s="324"/>
    </row>
    <row r="10" spans="2:17" ht="16.2" thickBot="1">
      <c r="B10" s="351"/>
      <c r="C10" s="266">
        <v>8</v>
      </c>
      <c r="D10" s="289" t="str">
        <f t="shared" si="1"/>
        <v/>
      </c>
      <c r="E10" s="290" t="str">
        <f t="shared" si="2"/>
        <v/>
      </c>
      <c r="F10" s="284">
        <v>9</v>
      </c>
      <c r="G10" s="243">
        <v>3</v>
      </c>
      <c r="H10" s="36">
        <v>656</v>
      </c>
      <c r="I10" s="252" t="str">
        <f>IF(ISERROR(VLOOKUP(H10,Baza!A:C,2,FALSE)&amp;" "&amp;"("&amp;H10&amp;")"),"",(VLOOKUP(H10,Baza!A:C,2,FALSE)&amp;" "&amp;"("&amp;H10&amp;")"))</f>
        <v>Марко Макаријоски (656)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9</v>
      </c>
      <c r="O10" s="243">
        <v>0</v>
      </c>
      <c r="Q10" s="324"/>
    </row>
    <row r="11" spans="2:17">
      <c r="B11" s="352" t="s">
        <v>64</v>
      </c>
      <c r="C11" s="267">
        <v>9</v>
      </c>
      <c r="D11" s="293" t="str">
        <f t="shared" si="1"/>
        <v>Филип Цековски (566)</v>
      </c>
      <c r="E11" s="294" t="str">
        <f t="shared" si="2"/>
        <v>Берово</v>
      </c>
      <c r="F11" s="284">
        <v>17</v>
      </c>
      <c r="G11" s="243">
        <v>12</v>
      </c>
      <c r="H11" s="36">
        <v>636</v>
      </c>
      <c r="I11" s="252" t="str">
        <f>IF(ISERROR(VLOOKUP(H11,Baza!A:C,2,FALSE)&amp;" "&amp;"("&amp;H11&amp;")"),"",(VLOOKUP(H11,Baza!A:C,2,FALSE)&amp;" "&amp;"("&amp;H11&amp;")"))</f>
        <v>Стефан Арсов (636)</v>
      </c>
      <c r="J11" s="252" t="str">
        <f>IF(ISERROR(VLOOKUP(H11,Baza!A:C,3,FALSE)),"",(VLOOKUP(H11,Baza!A:C,3,FALSE)))</f>
        <v>Рисови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17</v>
      </c>
      <c r="O11" s="243">
        <v>0</v>
      </c>
      <c r="Q11" s="324"/>
    </row>
    <row r="12" spans="2:17">
      <c r="B12" s="350"/>
      <c r="C12" s="265">
        <v>10</v>
      </c>
      <c r="D12" s="287" t="str">
        <f t="shared" si="1"/>
        <v>Петар Поповски       (549)</v>
      </c>
      <c r="E12" s="288" t="str">
        <f t="shared" si="2"/>
        <v>Берово</v>
      </c>
      <c r="F12" s="284">
        <v>6</v>
      </c>
      <c r="G12" s="243">
        <v>11</v>
      </c>
      <c r="H12" s="36">
        <v>654</v>
      </c>
      <c r="I12" s="252" t="str">
        <f>IF(ISERROR(VLOOKUP(H12,Baza!A:C,2,FALSE)&amp;" "&amp;"("&amp;H12&amp;")"),"",(VLOOKUP(H12,Baza!A:C,2,FALSE)&amp;" "&amp;"("&amp;H12&amp;")"))</f>
        <v>Кире Тодоровски (654)</v>
      </c>
      <c r="J12" s="252" t="str">
        <f>IF(ISERROR(VLOOKUP(H12,Baza!A:C,3,FALSE)),"",(VLOOKUP(H12,Baza!A:C,3,FALSE)))</f>
        <v>Патриоти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6</v>
      </c>
      <c r="O12" s="243">
        <v>0</v>
      </c>
      <c r="Q12" s="324"/>
    </row>
    <row r="13" spans="2:17">
      <c r="B13" s="350"/>
      <c r="C13" s="265">
        <v>11</v>
      </c>
      <c r="D13" s="287" t="str">
        <f t="shared" si="1"/>
        <v>Кире Тодоровски (654)</v>
      </c>
      <c r="E13" s="288" t="str">
        <f t="shared" si="2"/>
        <v>Патриоти</v>
      </c>
      <c r="F13" s="284">
        <v>10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10</v>
      </c>
      <c r="O13" s="243"/>
      <c r="Q13" s="324"/>
    </row>
    <row r="14" spans="2:17" ht="16.2" thickBot="1">
      <c r="B14" s="353"/>
      <c r="C14" s="268">
        <v>12</v>
      </c>
      <c r="D14" s="291" t="str">
        <f t="shared" si="1"/>
        <v>Стефан Арсов (636)</v>
      </c>
      <c r="E14" s="292" t="str">
        <f t="shared" si="2"/>
        <v>Рисови</v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49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0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0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1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0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3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4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0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0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1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M13" sqref="M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846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Јован Пармачки (472)</v>
      </c>
      <c r="E4" s="32">
        <f>C4+4</f>
        <v>5</v>
      </c>
      <c r="F4" s="33" t="str">
        <f>IF(VLOOKUP(E4,PARTICIPANTS!$C$3:$D$98,2,FALSE)="","",(VLOOKUP(E4,PARTICIPANTS!$C$3:$D$98,2,FALSE)))</f>
        <v>Дарис Мемиќ (533)</v>
      </c>
      <c r="G4" s="32">
        <f>E4+4</f>
        <v>9</v>
      </c>
      <c r="H4" s="33" t="str">
        <f>IF(VLOOKUP(G4,PARTICIPANTS!$C$3:$D$98,2,FALSE)="","",(VLOOKUP(G4,PARTICIPANTS!$C$3:$D$98,2,FALSE)))</f>
        <v>Филип Цековски (566)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Благој Ѓорчески (617)</v>
      </c>
      <c r="E5" s="32">
        <f t="shared" ref="E5:I7" si="0">C5+4</f>
        <v>6</v>
      </c>
      <c r="F5" s="33" t="str">
        <f>IF(VLOOKUP(E5,PARTICIPANTS!$C$3:$D$98,2,FALSE)="","",(VLOOKUP(E5,PARTICIPANTS!$C$3:$D$98,2,FALSE)))</f>
        <v>Марко Цикарски (550)</v>
      </c>
      <c r="G5" s="32">
        <f t="shared" si="0"/>
        <v>10</v>
      </c>
      <c r="H5" s="33" t="str">
        <f>IF(VLOOKUP(G5,PARTICIPANTS!$C$3:$D$98,2,FALSE)="","",(VLOOKUP(G5,PARTICIPANTS!$C$3:$D$98,2,FALSE)))</f>
        <v>Петар Поповски       (549)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Марко Макаријоски (656)</v>
      </c>
      <c r="E6" s="32">
        <f t="shared" si="0"/>
        <v>7</v>
      </c>
      <c r="F6" s="33" t="str">
        <f>IF(VLOOKUP(E6,PARTICIPANTS!$C$3:$D$98,2,FALSE)="","",(VLOOKUP(E6,PARTICIPANTS!$C$3:$D$98,2,FALSE)))</f>
        <v>Јаков Смолиќ (659)</v>
      </c>
      <c r="G6" s="32">
        <f t="shared" si="0"/>
        <v>11</v>
      </c>
      <c r="H6" s="33" t="str">
        <f>IF(VLOOKUP(G6,PARTICIPANTS!$C$3:$D$98,2,FALSE)="","",(VLOOKUP(G6,PARTICIPANTS!$C$3:$D$98,2,FALSE)))</f>
        <v>Кире Тодоровски (654)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Стефан Арсов (636)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62"/>
  <sheetViews>
    <sheetView topLeftCell="A637" workbookViewId="0">
      <selection activeCell="C652" sqref="C65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845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Јован Пармачки (472)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Благој Ѓорчески (617)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Марко Макаријоски (656)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Јован Пармачки (472)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Благој Ѓорчески (617)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Благој Ѓорчески (617)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Марко Макаријоски (656)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Јован Пармачки (472)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Марко Макаријоски (656)</v>
      </c>
      <c r="D18" s="140">
        <v>2</v>
      </c>
      <c r="E18" s="141" t="str">
        <f>IF(C5="","",VLOOKUP(D18,$B$3:$E$6,2,FALSE))</f>
        <v>Благој Ѓорчески (617)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Q16" sqref="AQ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Јован Пармачки (472)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Јован Пармачки (472)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21</v>
      </c>
      <c r="R3" s="378">
        <f>IF(ISERROR(IF(AND(T9="",T13="",T17=""),"",SUM(AB3:AD3)+(N3-O3)/1000)+(AK3/10000)),"",IF(AND(T9="",T13="",T17=""),"",SUM(AB3:AD3)+(N3-O3)/1000)+(AK3/10000)+(AG3/100000))</f>
        <v>4.0111600000000003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Благој Ѓорчески (617)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45</v>
      </c>
      <c r="AL3" s="374"/>
      <c r="AM3" s="10">
        <f>AH5</f>
        <v>9</v>
      </c>
      <c r="AN3" s="10">
        <f>AI4</f>
        <v>12</v>
      </c>
      <c r="AO3" s="10">
        <f>AJ6</f>
        <v>0</v>
      </c>
      <c r="AP3" s="9">
        <f>SUM(AM3:AO3)</f>
        <v>21</v>
      </c>
    </row>
    <row r="4" spans="2:47" ht="24" customHeight="1">
      <c r="B4" s="101">
        <v>2</v>
      </c>
      <c r="C4" s="375" t="str">
        <f>IF(GROUPS!D5="","",GROUPS!D5)</f>
        <v>Благој Ѓорчески (617)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45</v>
      </c>
      <c r="Q4" s="111">
        <f>IF(AND(T10="",U13="",U18=""),"",AP4)</f>
        <v>46</v>
      </c>
      <c r="R4" s="378">
        <f>IF(ISERROR(IF(AND(T10="",U13="",U18=""),"",SUM(AB4:AD4)+(N4-O4)/1000)+(AK4/10000)+(AG4/100000)),"",IF(AND(T10="",U13="",U18=""),"",SUM(AB4:AD4)+(N4-O4)/1000)+(AK4/10000)+(AG4/100000))</f>
        <v>3.0003499999999996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401" t="str">
        <f t="shared" si="0"/>
        <v>Марко Макаријоски (656)</v>
      </c>
      <c r="Y4" s="402"/>
      <c r="Z4" s="40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45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33</v>
      </c>
      <c r="AK4" s="373">
        <f t="shared" ref="AK4:AK6" si="2">SUM(AH4:AJ4)-SUM(AM4:AO4)</f>
        <v>-1</v>
      </c>
      <c r="AL4" s="374"/>
      <c r="AM4" s="10">
        <f>AH6</f>
        <v>0</v>
      </c>
      <c r="AN4" s="10">
        <f>AI3</f>
        <v>33</v>
      </c>
      <c r="AO4" s="10">
        <f>AJ5</f>
        <v>13</v>
      </c>
      <c r="AP4" s="9">
        <f t="shared" ref="AP4:AP6" si="3">SUM(AM4:AO4)</f>
        <v>46</v>
      </c>
    </row>
    <row r="5" spans="2:47" ht="24" customHeight="1">
      <c r="B5" s="101">
        <v>3</v>
      </c>
      <c r="C5" s="375" t="str">
        <f>IF(GROUPS!D6="","",GROUPS!D6)</f>
        <v>Марко Макаријоски (656)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22</v>
      </c>
      <c r="Q5" s="111">
        <f>IF(AND(U9="",T14="",T18=""),"",AP5)</f>
        <v>66</v>
      </c>
      <c r="R5" s="378">
        <f>IF(ISERROR(IF(AND(U9="",T14="",T18=""),"",SUM(AB5:AD5)+(N5-O5)/1000)+(AK5/10000)+(AG5/100000)),"",IF(AND(U9="",T14="",T18=""),"",SUM(AB5:AD5)+(N5-O5)/1000)+(AK5/10000)+(AG5/100000))</f>
        <v>1.9898200000000001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401" t="str">
        <f t="shared" si="0"/>
        <v/>
      </c>
      <c r="Y5" s="402"/>
      <c r="Z5" s="40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22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13</v>
      </c>
      <c r="AK5" s="373">
        <f t="shared" si="2"/>
        <v>-44</v>
      </c>
      <c r="AL5" s="37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133</v>
      </c>
      <c r="Q7" s="127">
        <f>SUM(Q3:Q6)</f>
        <v>133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Јован Пармачки (472)</v>
      </c>
      <c r="D9" s="130">
        <v>3</v>
      </c>
      <c r="E9" s="131" t="str">
        <f>IF(C5="","",VLOOKUP(D9,$B$3:$E$6,2,FALSE))</f>
        <v>Марко Макаријоски (656)</v>
      </c>
      <c r="F9" s="132">
        <v>11</v>
      </c>
      <c r="G9" s="133">
        <v>3</v>
      </c>
      <c r="H9" s="134">
        <v>11</v>
      </c>
      <c r="I9" s="133">
        <v>2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Благој Ѓорчески (617)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Јован Пармачки (472)</v>
      </c>
      <c r="D13" s="130">
        <v>2</v>
      </c>
      <c r="E13" s="131" t="str">
        <f>IF(C4="","",VLOOKUP(D13,$B$3:$E$6,2,FALSE))</f>
        <v>Благој Ѓорчески (617)</v>
      </c>
      <c r="F13" s="132">
        <v>11</v>
      </c>
      <c r="G13" s="133">
        <v>2</v>
      </c>
      <c r="H13" s="134">
        <v>11</v>
      </c>
      <c r="I13" s="133">
        <v>4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Макаријоски (656)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Јован Пармачки (472)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Макаријоски (656)</v>
      </c>
      <c r="D18" s="140">
        <v>2</v>
      </c>
      <c r="E18" s="141" t="str">
        <f>IF(C4="","",VLOOKUP(D18,$B$3:$E$6,2,FALSE))</f>
        <v>Благој Ѓорчески (617)</v>
      </c>
      <c r="F18" s="142">
        <v>5</v>
      </c>
      <c r="G18" s="143">
        <v>11</v>
      </c>
      <c r="H18" s="144">
        <v>1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AR15" sqref="AR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Дарис Мемиќ (533)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Дарис Мемиќ (533)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27</v>
      </c>
      <c r="R3" s="378">
        <f>IF(ISERROR(IF(AND(T9="",T13="",T17=""),"",SUM(AB3:AD3)+(N3-O3)/1000)+(AK3/10000)),"",IF(AND(T9="",T13="",T17=""),"",SUM(AB3:AD3)+(N3-O3)/1000)+(AK3/10000)+(AG3/100000))</f>
        <v>4.0105599999999999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Марко Цикарски (550)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39</v>
      </c>
      <c r="AL3" s="374"/>
      <c r="AM3" s="10">
        <f>AH5</f>
        <v>8</v>
      </c>
      <c r="AN3" s="10">
        <f>AI4</f>
        <v>19</v>
      </c>
      <c r="AO3" s="10">
        <f>AJ6</f>
        <v>0</v>
      </c>
      <c r="AP3" s="9">
        <f>SUM(AM3:AO3)</f>
        <v>27</v>
      </c>
    </row>
    <row r="4" spans="2:47" ht="24" customHeight="1">
      <c r="B4" s="101">
        <v>2</v>
      </c>
      <c r="C4" s="375" t="str">
        <f>IF(GROUPS!F5="","",GROUPS!F5)</f>
        <v>Марко Цикарски (550)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56</v>
      </c>
      <c r="Q4" s="111">
        <f>IF(AND(T10="",U13="",U18=""),"",AP4)</f>
        <v>54</v>
      </c>
      <c r="R4" s="378">
        <f>IF(ISERROR(IF(AND(T10="",U13="",U18=""),"",SUM(AB4:AD4)+(N4-O4)/1000)+(AK4/10000)+(AG4/100000)),"",IF(AND(T10="",U13="",U18=""),"",SUM(AB4:AD4)+(N4-O4)/1000)+(AK4/10000)+(AG4/100000))</f>
        <v>3.0007600000000001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Јаков Смолиќ (659)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56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37</v>
      </c>
      <c r="AK4" s="373">
        <f t="shared" ref="AK4:AK6" si="2">SUM(AH4:AJ4)-SUM(AM4:AO4)</f>
        <v>2</v>
      </c>
      <c r="AL4" s="374"/>
      <c r="AM4" s="10">
        <f>AH6</f>
        <v>0</v>
      </c>
      <c r="AN4" s="10">
        <f>AI3</f>
        <v>33</v>
      </c>
      <c r="AO4" s="10">
        <f>AJ5</f>
        <v>21</v>
      </c>
      <c r="AP4" s="9">
        <f t="shared" ref="AP4:AP6" si="3">SUM(AM4:AO4)</f>
        <v>54</v>
      </c>
    </row>
    <row r="5" spans="2:47" ht="24" customHeight="1">
      <c r="B5" s="101">
        <v>3</v>
      </c>
      <c r="C5" s="375" t="str">
        <f>IF(GROUPS!F6="","",GROUPS!F6)</f>
        <v>Јаков Смолиќ (659)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29</v>
      </c>
      <c r="Q5" s="111">
        <f>IF(AND(U9="",T14="",T18=""),"",AP5)</f>
        <v>70</v>
      </c>
      <c r="R5" s="378">
        <f>IF(ISERROR(IF(AND(U9="",T14="",T18=""),"",SUM(AB5:AD5)+(N5-O5)/1000)+(AK5/10000)+(AG5/100000)),"",IF(AND(U9="",T14="",T18=""),"",SUM(AB5:AD5)+(N5-O5)/1000)+(AK5/10000)+(AG5/100000))</f>
        <v>1.9901899999999999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29</v>
      </c>
      <c r="AH5" s="10">
        <f>G9+I9+K9+M9+O9+Q9+S9</f>
        <v>8</v>
      </c>
      <c r="AI5" s="10">
        <f>F14+H14+J14+L14+N14+P14+R14</f>
        <v>0</v>
      </c>
      <c r="AJ5" s="10">
        <f>F18+H18+J18+L18+N18+P18+R18</f>
        <v>21</v>
      </c>
      <c r="AK5" s="373">
        <f t="shared" si="2"/>
        <v>-41</v>
      </c>
      <c r="AL5" s="374"/>
      <c r="AM5" s="10">
        <f>AH3</f>
        <v>33</v>
      </c>
      <c r="AN5" s="10">
        <f>AI6</f>
        <v>0</v>
      </c>
      <c r="AO5" s="10">
        <f>AJ4</f>
        <v>37</v>
      </c>
      <c r="AP5" s="9">
        <f t="shared" si="3"/>
        <v>70</v>
      </c>
    </row>
    <row r="6" spans="2:47" ht="24" customHeight="1" thickBot="1">
      <c r="B6" s="116">
        <v>4</v>
      </c>
      <c r="C6" s="369" t="str">
        <f>IF(GROUPS!F7="","",GROUPS!F7)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151</v>
      </c>
      <c r="Q7" s="127">
        <f>SUM(Q3:Q6)</f>
        <v>151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Дарис Мемиќ (533)</v>
      </c>
      <c r="D9" s="130">
        <v>3</v>
      </c>
      <c r="E9" s="131" t="str">
        <f>IF(C5="","",VLOOKUP(D9,$B$3:$E$6,2,FALSE))</f>
        <v>Јаков Смолиќ (659)</v>
      </c>
      <c r="F9" s="132">
        <v>11</v>
      </c>
      <c r="G9" s="133">
        <v>2</v>
      </c>
      <c r="H9" s="134">
        <v>11</v>
      </c>
      <c r="I9" s="133">
        <v>1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Марко Цикарски (550)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Дарис Мемиќ (533)</v>
      </c>
      <c r="D13" s="130">
        <v>2</v>
      </c>
      <c r="E13" s="131" t="str">
        <f>IF(C4="","",VLOOKUP(D13,$B$3:$E$6,2,FALSE))</f>
        <v>Марко Цикарски (550)</v>
      </c>
      <c r="F13" s="132">
        <v>11</v>
      </c>
      <c r="G13" s="133">
        <v>3</v>
      </c>
      <c r="H13" s="134">
        <v>11</v>
      </c>
      <c r="I13" s="133">
        <v>7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Смолиќ (659)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Дарис Мемиќ (533)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Смолиќ (659)</v>
      </c>
      <c r="D18" s="140">
        <v>2</v>
      </c>
      <c r="E18" s="141" t="str">
        <f>IF(C4="","",VLOOKUP(D18,$B$3:$E$6,2,FALSE))</f>
        <v>Марко Цикарски (550)</v>
      </c>
      <c r="F18" s="142">
        <v>13</v>
      </c>
      <c r="G18" s="143">
        <v>15</v>
      </c>
      <c r="H18" s="144">
        <v>7</v>
      </c>
      <c r="I18" s="143">
        <v>11</v>
      </c>
      <c r="J18" s="142">
        <v>1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1"/>
  <sheetViews>
    <sheetView workbookViewId="0">
      <selection activeCell="AU13" sqref="AU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Филип Цековски (566)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Филип Цековски (566)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 t="str">
        <f>T9</f>
        <v/>
      </c>
      <c r="K3" s="106" t="str">
        <f>U9</f>
        <v/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37</v>
      </c>
      <c r="R3" s="378">
        <f>IF(ISERROR(IF(AND(T9="",T13="",T17=""),"",SUM(AB3:AD3)+(N3-O3)/1000)+(AK3/10000)),"",IF(AND(T9="",T13="",T17=""),"",SUM(AB3:AD3)+(N3-O3)/1000)+(AK3/10000)+(AG3/100000))</f>
        <v>4.0095600000000005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Стефан Арсов (636)</v>
      </c>
      <c r="Y3" s="383"/>
      <c r="Z3" s="384"/>
      <c r="AB3" s="10">
        <f>IF(H3="","",IF(H3&gt;I3,2,1))</f>
        <v>2</v>
      </c>
      <c r="AC3" s="10" t="str">
        <f>IF(J3="","",IF(J3&gt;K3,2,1))</f>
        <v/>
      </c>
      <c r="AD3" s="10">
        <f>IF(L3="","",IF(L3&gt;M3,2,1))</f>
        <v>2</v>
      </c>
      <c r="AE3" s="182"/>
      <c r="AG3" s="11">
        <f>SUM(AH3:AJ3)</f>
        <v>66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33</v>
      </c>
      <c r="AK3" s="373">
        <f>SUM(AH3:AJ3)-SUM(AM3:AO3)</f>
        <v>29</v>
      </c>
      <c r="AL3" s="374"/>
      <c r="AM3" s="10">
        <f>AH5</f>
        <v>0</v>
      </c>
      <c r="AN3" s="10">
        <f>AI4</f>
        <v>15</v>
      </c>
      <c r="AO3" s="10">
        <f>AJ6</f>
        <v>22</v>
      </c>
      <c r="AP3" s="9">
        <f>SUM(AM3:AO3)</f>
        <v>37</v>
      </c>
    </row>
    <row r="4" spans="2:47" ht="24" customHeight="1">
      <c r="B4" s="101">
        <v>2</v>
      </c>
      <c r="C4" s="375" t="str">
        <f>IF(GROUPS!H5="","",GROUPS!H5)</f>
        <v>Петар Поповски       (549)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 t="str">
        <f>U18</f>
        <v/>
      </c>
      <c r="K4" s="106" t="str">
        <f>T18</f>
        <v/>
      </c>
      <c r="L4" s="104">
        <f>T10</f>
        <v>1</v>
      </c>
      <c r="M4" s="115">
        <f>U10</f>
        <v>3</v>
      </c>
      <c r="N4" s="108">
        <f>IF(AND(T10="",U13="",U18=""),"",SUM(F4,J4,L4))</f>
        <v>1</v>
      </c>
      <c r="O4" s="109">
        <f>IF(AND(T10="",U13="",U18=""),"",SUM(G4,K4,M4))</f>
        <v>6</v>
      </c>
      <c r="P4" s="110">
        <f>IF(AND(T10="",U13="",U18=""),"",AG4)</f>
        <v>45</v>
      </c>
      <c r="Q4" s="111">
        <f>IF(AND(T10="",U13="",U18=""),"",AP4)</f>
        <v>74</v>
      </c>
      <c r="R4" s="378">
        <f>IF(ISERROR(IF(AND(T10="",U13="",U18=""),"",SUM(AB4:AD4)+(N4-O4)/1000)+(AK4/10000)+(AG4/100000)),"",IF(AND(T10="",U13="",U18=""),"",SUM(AB4:AD4)+(N4-O4)/1000)+(AK4/10000)+(AG4/100000))</f>
        <v>1.9925500000000003</v>
      </c>
      <c r="S4" s="378"/>
      <c r="T4" s="112">
        <f>IF(ISERROR(IF(C4="","",RANK(R4,$R$3:$S$6,0))),"",IF(C4="","",RANK(R4,$R$3:$S$6,0)))</f>
        <v>3</v>
      </c>
      <c r="U4" s="9"/>
      <c r="V4" s="9"/>
      <c r="W4" s="7">
        <v>3</v>
      </c>
      <c r="X4" s="379" t="str">
        <f t="shared" si="0"/>
        <v>Петар Поповски       (549)</v>
      </c>
      <c r="Y4" s="380"/>
      <c r="Z4" s="381"/>
      <c r="AB4" s="10">
        <f>IF(F4="","",IF(F4&gt;G4,2,1))</f>
        <v>1</v>
      </c>
      <c r="AC4" s="10" t="str">
        <f>IF(J4="","",IF(J4&gt;K4,2,1))</f>
        <v/>
      </c>
      <c r="AD4" s="10">
        <f>IF(L4="","",IF(L4&gt;M4,2,1))</f>
        <v>1</v>
      </c>
      <c r="AE4" s="182"/>
      <c r="AG4" s="11">
        <f t="shared" ref="AG4:AG6" si="1">SUM(AH4:AJ4)</f>
        <v>45</v>
      </c>
      <c r="AH4" s="10">
        <f>F10+H10+J10+L10+N10+P10+R10</f>
        <v>30</v>
      </c>
      <c r="AI4" s="10">
        <f>G13+I13+K13+M13+O13+Q13+S13</f>
        <v>15</v>
      </c>
      <c r="AJ4" s="10">
        <f>G18+I18+K18+M18+O18+Q18+S18</f>
        <v>0</v>
      </c>
      <c r="AK4" s="373">
        <f t="shared" ref="AK4:AK6" si="2">SUM(AH4:AJ4)-SUM(AM4:AO4)</f>
        <v>-29</v>
      </c>
      <c r="AL4" s="374"/>
      <c r="AM4" s="10">
        <f>AH6</f>
        <v>41</v>
      </c>
      <c r="AN4" s="10">
        <f>AI3</f>
        <v>33</v>
      </c>
      <c r="AO4" s="10">
        <f>AJ5</f>
        <v>0</v>
      </c>
      <c r="AP4" s="9">
        <f t="shared" ref="AP4:AP6" si="3">SUM(AM4:AO4)</f>
        <v>74</v>
      </c>
    </row>
    <row r="5" spans="2:47" ht="24" customHeight="1">
      <c r="B5" s="101">
        <v>3</v>
      </c>
      <c r="C5" s="375" t="str">
        <f>IF(GROUPS!H6="","",GROUPS!H6)</f>
        <v>Кире Тодоровски (654)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IF(GROUPS!H7="","",GROUPS!H7)</f>
        <v>Стефан Арсов (636)</v>
      </c>
      <c r="D6" s="370"/>
      <c r="E6" s="371"/>
      <c r="F6" s="117">
        <f>U17</f>
        <v>0</v>
      </c>
      <c r="G6" s="118">
        <f>T17</f>
        <v>3</v>
      </c>
      <c r="H6" s="119">
        <f>U10</f>
        <v>3</v>
      </c>
      <c r="I6" s="118">
        <f>T10</f>
        <v>1</v>
      </c>
      <c r="J6" s="119" t="str">
        <f>U14</f>
        <v/>
      </c>
      <c r="K6" s="118" t="str">
        <f>T14</f>
        <v/>
      </c>
      <c r="L6" s="120"/>
      <c r="M6" s="121"/>
      <c r="N6" s="122">
        <f>IF(AND(U10="",U14="",U17=""),"",SUM(F6,H6,J6))</f>
        <v>3</v>
      </c>
      <c r="O6" s="123">
        <f>IF(AND(U10="",U14="",U17=""),"",SUM(G6,I6,K6))</f>
        <v>4</v>
      </c>
      <c r="P6" s="124">
        <f>IF(AND(U10="",U14="",U17=""),"",AG6)</f>
        <v>63</v>
      </c>
      <c r="Q6" s="125">
        <f>IF(AND(U10="",U14="",U17=""),"",AP6)</f>
        <v>63</v>
      </c>
      <c r="R6" s="372">
        <f>IF(ISERROR(IF(AND(U10="",U14="",U17=""),"",SUM(AB6:AD6)+(N6-O6)/1000)+(AK6/10000)+(AG6/100000)),"",IF(AND(U10="",U14="",U17=""),"",SUM(AB6:AD6)+(N6-O6)/1000)+(AK6/10000)+(AG6/100000))</f>
        <v>2.9996300000000002</v>
      </c>
      <c r="S6" s="372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 t="str">
        <f>IF(J6="","",IF(J6&gt;K6,2,1))</f>
        <v/>
      </c>
      <c r="AE6" s="182"/>
      <c r="AG6" s="11">
        <f t="shared" si="1"/>
        <v>63</v>
      </c>
      <c r="AH6" s="10">
        <f>G10+I10+K10+M10+O10+Q10+S10</f>
        <v>41</v>
      </c>
      <c r="AI6" s="10">
        <f>G14+I14+K14+M14+O14+Q14+S14</f>
        <v>0</v>
      </c>
      <c r="AJ6" s="10">
        <f>G17+I17+K17+M17+O17+Q17+S17</f>
        <v>22</v>
      </c>
      <c r="AK6" s="373">
        <f t="shared" si="2"/>
        <v>0</v>
      </c>
      <c r="AL6" s="374"/>
      <c r="AM6" s="10">
        <f>AH4</f>
        <v>30</v>
      </c>
      <c r="AN6" s="10">
        <f>AI5</f>
        <v>0</v>
      </c>
      <c r="AO6" s="10">
        <f>AJ3</f>
        <v>33</v>
      </c>
      <c r="AP6" s="9">
        <f t="shared" si="3"/>
        <v>63</v>
      </c>
    </row>
    <row r="7" spans="2:47" ht="18.600000000000001" thickBot="1">
      <c r="P7" s="127">
        <f>SUM(P3:P6)</f>
        <v>174</v>
      </c>
      <c r="Q7" s="127">
        <f>SUM(Q3:Q6)</f>
        <v>174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Филип Цековски (566)</v>
      </c>
      <c r="D9" s="130">
        <v>3</v>
      </c>
      <c r="E9" s="131" t="str">
        <f>IF(C5="","",VLOOKUP(D9,$B$3:$E$6,2,FALSE))</f>
        <v>Кире Тодоровски (654)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Петар Поповски       (549)</v>
      </c>
      <c r="D10" s="140">
        <v>4</v>
      </c>
      <c r="E10" s="141" t="str">
        <f>IF(C6="","",VLOOKUP(D10,$B$3:$E$6,2,FALSE))</f>
        <v>Стефан Арсов (636)</v>
      </c>
      <c r="F10" s="142">
        <v>4</v>
      </c>
      <c r="G10" s="143">
        <v>11</v>
      </c>
      <c r="H10" s="144">
        <v>11</v>
      </c>
      <c r="I10" s="143">
        <v>8</v>
      </c>
      <c r="J10" s="142">
        <v>8</v>
      </c>
      <c r="K10" s="145">
        <v>11</v>
      </c>
      <c r="L10" s="144">
        <v>7</v>
      </c>
      <c r="M10" s="143">
        <v>11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1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Филип Цековски (566)</v>
      </c>
      <c r="D13" s="130">
        <v>2</v>
      </c>
      <c r="E13" s="131" t="str">
        <f>IF(C4="","",VLOOKUP(D13,$B$3:$E$6,2,FALSE))</f>
        <v>Петар Поповски       (549)</v>
      </c>
      <c r="F13" s="132">
        <v>11</v>
      </c>
      <c r="G13" s="133">
        <v>5</v>
      </c>
      <c r="H13" s="134">
        <v>11</v>
      </c>
      <c r="I13" s="133">
        <v>2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Кире Тодоровски (654)</v>
      </c>
      <c r="D14" s="140">
        <v>4</v>
      </c>
      <c r="E14" s="141" t="str">
        <f>IF(C6="","",VLOOKUP(D14,$B$3:$E$6,2,FALSE))</f>
        <v>Стефан Арсов (636)</v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Филип Цековски (566)</v>
      </c>
      <c r="D17" s="130">
        <v>4</v>
      </c>
      <c r="E17" s="131" t="str">
        <f>IF(C6="","",VLOOKUP(D17,$B$3:$E$6,2,FALSE))</f>
        <v>Стефан Арсов (636)</v>
      </c>
      <c r="F17" s="132">
        <v>11</v>
      </c>
      <c r="G17" s="133">
        <v>6</v>
      </c>
      <c r="H17" s="134">
        <v>11</v>
      </c>
      <c r="I17" s="133">
        <v>7</v>
      </c>
      <c r="J17" s="132">
        <v>11</v>
      </c>
      <c r="K17" s="135">
        <v>9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Кире Тодоровски (654)</v>
      </c>
      <c r="D18" s="140">
        <v>2</v>
      </c>
      <c r="E18" s="141" t="str">
        <f>IF(C4="","",VLOOKUP(D18,$B$3:$E$6,2,FALSE))</f>
        <v>Петар Поповски       (549)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1"/>
  <sheetViews>
    <sheetView workbookViewId="0">
      <selection activeCell="F9" sqref="F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IF(GROUPS!J7="","",GROUPS!J7)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IF(GROUPS!F10="","",GROUPS!F10)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IF(GROUPS!F11="","",GROUPS!F11)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IF(GROUPS!F12="","",GROUPS!F12)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A3" zoomScale="70" zoomScaleNormal="70" workbookViewId="0">
      <selection activeCell="AE17" sqref="AE17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Јован Пармачки (472)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Благој Ѓорчески (617)</v>
      </c>
    </row>
    <row r="5" spans="2:42" ht="15.6">
      <c r="B5" s="218" t="s">
        <v>27</v>
      </c>
      <c r="C5" s="210">
        <v>3</v>
      </c>
      <c r="D5" s="211" t="str">
        <f>IF(' II'!$X$2="","",' II'!$X$2)</f>
        <v>Дарис Мемиќ (533)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Марко Цикарски (550)</v>
      </c>
    </row>
    <row r="7" spans="2:42" ht="15.6">
      <c r="B7" s="212" t="s">
        <v>29</v>
      </c>
      <c r="C7" s="213">
        <v>5</v>
      </c>
      <c r="D7" s="207" t="str">
        <f>IF(' III'!$X$2="","",' III'!$X$2)</f>
        <v>Филип Цековски (566)</v>
      </c>
      <c r="E7">
        <v>1</v>
      </c>
      <c r="F7" s="254">
        <v>1</v>
      </c>
      <c r="G7" s="96" t="str">
        <f>IF(F7="","",VLOOKUP(F7,$C$3:$D$8,2,FALSE))</f>
        <v>Јован Пармачки (472)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Стефан Арсов (636)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Јован Пармачки (472)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Филип Цековски (566)</v>
      </c>
      <c r="R14" s="75">
        <v>1</v>
      </c>
      <c r="S14" s="75">
        <v>8</v>
      </c>
      <c r="T14" s="75">
        <v>8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>Јован Пармачки (472)</v>
      </c>
    </row>
    <row r="16" spans="2:42" ht="15.6">
      <c r="C16" s="35"/>
      <c r="D16" s="2"/>
      <c r="P16" s="76"/>
      <c r="Y16" s="80"/>
      <c r="AM16" s="434" t="str">
        <f>IF(AJ25="","",IF(AJ25&lt;AJ26,AB25,AB26))</f>
        <v>Дарис Мемиќ (533)</v>
      </c>
      <c r="AN16" s="434"/>
      <c r="AO16" s="435" t="str">
        <f>IF(AJ25=AJ26,"",IF(AJ34=AJ35,AB34,IF(AJ34&gt;AJ35,AB34,AB35)))</f>
        <v>Филип Цековски (566)</v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Марко Цикарски (550)</v>
      </c>
      <c r="H19" s="75">
        <v>11</v>
      </c>
      <c r="I19" s="75">
        <v>9</v>
      </c>
      <c r="J19" s="75">
        <v>5</v>
      </c>
      <c r="K19" s="75">
        <v>7</v>
      </c>
      <c r="L19" s="75"/>
      <c r="M19" s="75"/>
      <c r="N19" s="75"/>
      <c r="O19" s="17">
        <f>IF(H19="","",SUMPRODUCT(--(H19:N19&gt;H20:N20)))</f>
        <v>1</v>
      </c>
      <c r="Y19" s="80"/>
      <c r="AO19" s="436" t="str">
        <f>IF(AJ25=AJ26,"",IF(OR(AJ34&gt;AJ35,AJ34&lt;AJ35),"",AB35))</f>
        <v>Благој Ѓорчески (617)</v>
      </c>
    </row>
    <row r="20" spans="3:42" ht="16.2" thickBot="1">
      <c r="C20" s="35"/>
      <c r="D20" s="2"/>
      <c r="E20">
        <v>3</v>
      </c>
      <c r="F20" s="254">
        <v>5</v>
      </c>
      <c r="G20" s="96" t="str">
        <f>IF(F20="","",VLOOKUP(F20,$C$3:$D$8,2,FALSE))</f>
        <v>Филип Цековски (566)</v>
      </c>
      <c r="H20" s="75">
        <v>9</v>
      </c>
      <c r="I20" s="75">
        <v>11</v>
      </c>
      <c r="J20" s="75">
        <v>11</v>
      </c>
      <c r="K20" s="75">
        <v>11</v>
      </c>
      <c r="L20" s="75"/>
      <c r="M20" s="75"/>
      <c r="N20" s="75"/>
      <c r="O20" s="17">
        <f>IF(H19="","",SUMPRODUCT(--(H19:N19&lt;H20:N20)))</f>
        <v>3</v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>Јован Пармачки (472)</v>
      </c>
      <c r="AC25" s="75">
        <v>11</v>
      </c>
      <c r="AD25" s="75">
        <v>11</v>
      </c>
      <c r="AE25" s="75">
        <v>11</v>
      </c>
      <c r="AF25" s="75"/>
      <c r="AG25" s="75"/>
      <c r="AH25" s="75"/>
      <c r="AI25" s="75"/>
      <c r="AJ25" s="17">
        <f>IF(AC25="","",SUMPRODUCT(--(AC25:AI25&gt;AC26:AI26)))</f>
        <v>3</v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>Дарис Мемиќ (533)</v>
      </c>
      <c r="AC26" s="75">
        <v>6</v>
      </c>
      <c r="AD26" s="75">
        <v>4</v>
      </c>
      <c r="AE26" s="75">
        <v>4</v>
      </c>
      <c r="AF26" s="75"/>
      <c r="AG26" s="75"/>
      <c r="AH26" s="75"/>
      <c r="AI26" s="75"/>
      <c r="AJ26" s="17">
        <f>IF(AC25="","",SUMPRODUCT(--(AC25:AI25&lt;AC26:AI26)))</f>
        <v>0</v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>Јован Пармачки (472)</v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>Дарис Мемиќ (533)</v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>Филип Цековски (566)</v>
      </c>
      <c r="AO30" s="428"/>
      <c r="AP30" s="428"/>
    </row>
    <row r="31" spans="3:42" ht="15.6">
      <c r="C31" s="35"/>
      <c r="D31" s="2"/>
      <c r="E31">
        <v>4</v>
      </c>
      <c r="F31" s="254">
        <v>2</v>
      </c>
      <c r="G31" s="96" t="str">
        <f>IF(F31="","",VLOOKUP(F31,$C$3:$D$8,2,FALSE))</f>
        <v>Благој Ѓорчески (617)</v>
      </c>
      <c r="H31" s="75">
        <v>13</v>
      </c>
      <c r="I31" s="75">
        <v>11</v>
      </c>
      <c r="J31" s="75">
        <v>11</v>
      </c>
      <c r="K31" s="75"/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>Благој Ѓорчески (617)</v>
      </c>
      <c r="AO31" s="428"/>
      <c r="AP31" s="428"/>
    </row>
    <row r="32" spans="3:42" ht="15.6">
      <c r="C32" s="35"/>
      <c r="D32" s="2"/>
      <c r="E32">
        <v>5</v>
      </c>
      <c r="F32" s="254">
        <v>6</v>
      </c>
      <c r="G32" s="96" t="str">
        <f>IF(F32="","",VLOOKUP(F32,$C$3:$D$8,2,FALSE))</f>
        <v>Стефан Арсов (636)</v>
      </c>
      <c r="H32" s="75">
        <v>11</v>
      </c>
      <c r="I32" s="75">
        <v>8</v>
      </c>
      <c r="J32" s="75">
        <v>9</v>
      </c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>Марко Цикарски (550)</v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Филип Цековски (566)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>Стефан Арсов (636)</v>
      </c>
      <c r="AO34" s="429"/>
      <c r="AP34" s="429"/>
    </row>
    <row r="35" spans="3:42">
      <c r="P35" s="76"/>
      <c r="Y35" s="80"/>
      <c r="AB35" s="98" t="str">
        <f>IF(Y37="","",IF(Y37&lt;Y38,Q37,Q38))</f>
        <v>Благој Ѓорчески (617)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>Благој Ѓорчески (617)</v>
      </c>
      <c r="R37" s="75">
        <v>1</v>
      </c>
      <c r="S37" s="75">
        <v>5</v>
      </c>
      <c r="T37" s="75">
        <v>5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Дарис Мемиќ (533)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E44">
        <v>6</v>
      </c>
      <c r="F44" s="254">
        <v>3</v>
      </c>
      <c r="G44" s="96" t="str">
        <f>IF(F44="","",VLOOKUP(F44,$C$3:$D$8,2,FALSE))</f>
        <v>Дарис Мемиќ (533)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AU52"/>
  <sheetViews>
    <sheetView workbookViewId="0">
      <selection activeCell="F39" sqref="F39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Јован Пармачки (472)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Благој Ѓорчески (617)</v>
      </c>
    </row>
    <row r="5" spans="2:47" ht="15.6">
      <c r="B5" s="48" t="s">
        <v>27</v>
      </c>
      <c r="C5" s="48">
        <v>3</v>
      </c>
      <c r="D5" s="27" t="str">
        <f>IF(' II'!$X$2="","",' II'!$X$2)</f>
        <v>Дарис Мемиќ (533)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Марко Цикарски (550)</v>
      </c>
    </row>
    <row r="7" spans="2:47" ht="15.6">
      <c r="B7" s="48" t="s">
        <v>29</v>
      </c>
      <c r="C7" s="48">
        <v>5</v>
      </c>
      <c r="D7" s="23" t="str">
        <f>IF(' III'!$X$2="","",' III'!$X$2)</f>
        <v>Филип Цековски (566)</v>
      </c>
      <c r="F7" s="314">
        <v>1</v>
      </c>
      <c r="G7" s="151" t="str">
        <f>IF(F7="","",VLOOKUP(F7,$C$3:$D$10,2,FALSE))</f>
        <v>Јован Пармачки (472)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Стефан Арсов (636)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/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2:42" ht="16.2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2:42" ht="15.6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2:42" ht="15.6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/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2"/>
      <c r="AO43" s="422"/>
      <c r="AP43" s="422"/>
    </row>
    <row r="44" spans="3:42">
      <c r="F44" s="314">
        <v>3</v>
      </c>
      <c r="G44" s="151" t="str">
        <f>IF(F44="","",VLOOKUP(F44,$C$3:$D$10,2,FALSE))</f>
        <v>Дарис Мемиќ (533)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Јован Пармачки (472)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Благој Ѓорчески (617)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Дарис Мемиќ (533)</v>
      </c>
      <c r="F5" s="155">
        <v>1</v>
      </c>
      <c r="G5" s="156" t="str">
        <f>IF(F5="","",VLOOKUP(F5,$C$3:$D$18,2,FALSE))</f>
        <v>Јован Пармачки (472)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Марко Цикарски (550)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Филип Цековски (566)</v>
      </c>
      <c r="F7" s="153"/>
      <c r="P7" s="76"/>
      <c r="Q7" s="96" t="str">
        <f>G5</f>
        <v>Јован Пармачки (472)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Стефан Арсов (636)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/>
      </c>
      <c r="AY28" s="447"/>
      <c r="AZ28" s="447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2"/>
      <c r="AY41" s="422"/>
      <c r="AZ41" s="422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2"/>
      <c r="AY43" s="422"/>
      <c r="AZ43" s="42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Дарис Мемиќ (533)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Јован Пармачки (472)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Благој Ѓорчески (617)</v>
      </c>
      <c r="E4">
        <v>1</v>
      </c>
      <c r="F4" s="152">
        <v>1</v>
      </c>
      <c r="G4" s="151" t="str">
        <f>IF(F4="","",VLOOKUP(F4,$C$3:$D$18,2,FALSE))</f>
        <v>Јован Пармачки (472)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Дарис Мемиќ (533)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Марко Цикарски (550)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Филип Цековски (566)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Стефан Арсов (636)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Благој Ѓорчески (617)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Јован Пармачки (472)</v>
      </c>
      <c r="E3" s="58" t="s">
        <v>530</v>
      </c>
      <c r="F3">
        <v>1</v>
      </c>
      <c r="G3" s="47">
        <v>1</v>
      </c>
      <c r="H3" s="70" t="str">
        <f>IF(G3="","",VLOOKUP(G3,$C$3:$F$26,2,FALSE))</f>
        <v>Јован Пармачки (472)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Благој Ѓорчески (617)</v>
      </c>
      <c r="G4" s="35"/>
      <c r="Q4" s="62"/>
      <c r="R4" s="74" t="str">
        <f>H3</f>
        <v>Јован Пармачки (472)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Дарис Мемиќ (533)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Филип Цековски (566)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Стефан Арсов (636)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Дарис Мемиќ (533)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Дарис Мемиќ (533)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Јован Пармачки (472)</v>
      </c>
      <c r="E3" s="316" t="s">
        <v>524</v>
      </c>
      <c r="F3">
        <v>1</v>
      </c>
      <c r="G3" s="47">
        <v>1</v>
      </c>
      <c r="H3" s="70" t="str">
        <f>IF(G3="","",VLOOKUP(G3,$C$3:$E$26,2,FALSE))</f>
        <v>Јован Пармачки (472)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Благој Ѓорчески (617)</v>
      </c>
      <c r="G4" s="35"/>
      <c r="Q4" s="62"/>
      <c r="R4" s="74" t="str">
        <f>H3</f>
        <v>Јован Пармачки (472)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Дарис Мемиќ (533)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Филип Цековски (566)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Стефан Арсов (636)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Дарис Мемиќ (533)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Дарис Мемиќ (533)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Јован Пармачки (472)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Благој Ѓорчески (617)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Дарис Мемиќ (533)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Филип Цековски (566)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Стефан Арсов (636)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Јован Пармачки (472)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Благој Ѓорчески (617)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Дарис Мемиќ (533)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Марко Цикарски (550)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Филип Цековски (566)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Стефан Арсов (636)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2024-03-09T13:10:02Z</dcterms:modified>
</cp:coreProperties>
</file>