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70" windowHeight="0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19" i="19"/>
  <c r="J7" i="19"/>
  <c r="J21" i="19"/>
  <c r="J35" i="19"/>
  <c r="J18" i="19"/>
  <c r="J20" i="19"/>
  <c r="J10" i="19"/>
  <c r="J12" i="19"/>
  <c r="J33" i="19"/>
  <c r="J17" i="19"/>
  <c r="J34" i="19"/>
  <c r="J9" i="19"/>
  <c r="J22" i="19"/>
  <c r="J25" i="19"/>
  <c r="J23" i="19"/>
  <c r="J11" i="19"/>
  <c r="I32" i="19"/>
  <c r="I19" i="19"/>
  <c r="I7" i="19"/>
  <c r="I21" i="19"/>
  <c r="I35" i="19"/>
  <c r="I18" i="19"/>
  <c r="I20" i="19"/>
  <c r="I10" i="19"/>
  <c r="I12" i="19"/>
  <c r="I33" i="19"/>
  <c r="I17" i="19"/>
  <c r="I34" i="19"/>
  <c r="I9" i="19"/>
  <c r="I22" i="19"/>
  <c r="I25" i="19"/>
  <c r="I23" i="19"/>
  <c r="I11" i="19"/>
  <c r="I3" i="19"/>
  <c r="I26" i="19"/>
  <c r="I36" i="19"/>
  <c r="I28" i="19"/>
  <c r="I29" i="19"/>
  <c r="I8" i="19"/>
  <c r="J3" i="19"/>
  <c r="J26" i="19"/>
  <c r="J36" i="19"/>
  <c r="J28" i="19"/>
  <c r="J29" i="19"/>
  <c r="J8" i="19"/>
  <c r="M11" i="19" l="1"/>
  <c r="K11" i="19"/>
  <c r="M23" i="19"/>
  <c r="K23" i="19"/>
  <c r="M25" i="19"/>
  <c r="K25" i="19"/>
  <c r="M22" i="19"/>
  <c r="K22" i="19"/>
  <c r="M9" i="19"/>
  <c r="K9" i="19"/>
  <c r="M34" i="19"/>
  <c r="K34" i="19"/>
  <c r="M17" i="19"/>
  <c r="K17" i="19"/>
  <c r="M33" i="19"/>
  <c r="K33" i="19"/>
  <c r="M12" i="19"/>
  <c r="K12" i="19"/>
  <c r="M10" i="19"/>
  <c r="K10" i="19"/>
  <c r="M20" i="19"/>
  <c r="K20" i="19"/>
  <c r="M18" i="19"/>
  <c r="K18" i="19"/>
  <c r="K35" i="19"/>
  <c r="M21" i="19"/>
  <c r="K21" i="19"/>
  <c r="M7" i="19"/>
  <c r="K7" i="19"/>
  <c r="M35" i="19"/>
  <c r="M19" i="19"/>
  <c r="K19" i="19"/>
  <c r="M32" i="19"/>
  <c r="K32" i="19"/>
  <c r="K3" i="19" l="1"/>
  <c r="K26" i="19"/>
  <c r="K36" i="19"/>
  <c r="K28" i="19"/>
  <c r="K29" i="19"/>
  <c r="K8" i="19"/>
  <c r="K5" i="19"/>
  <c r="K15" i="19"/>
  <c r="K24" i="19"/>
  <c r="K14" i="19"/>
  <c r="K16" i="19"/>
  <c r="K6" i="19"/>
  <c r="K27" i="19"/>
  <c r="K4" i="19"/>
  <c r="K1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15" i="19"/>
  <c r="J24" i="19"/>
  <c r="J14" i="19"/>
  <c r="J16" i="19"/>
  <c r="J6" i="19"/>
  <c r="J27" i="19"/>
  <c r="J4" i="19"/>
  <c r="J1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5" i="19"/>
  <c r="I15" i="19"/>
  <c r="I24" i="19"/>
  <c r="I14" i="19"/>
  <c r="I16" i="19"/>
  <c r="I6" i="19"/>
  <c r="I27" i="19"/>
  <c r="I4" i="19"/>
  <c r="I1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L3" i="9"/>
  <c r="G4" i="9"/>
  <c r="AJ6" i="9"/>
  <c r="AO3" i="9" s="1"/>
  <c r="AI6" i="9"/>
  <c r="AN5" i="9" s="1"/>
  <c r="AH6" i="9"/>
  <c r="K6" i="9"/>
  <c r="J6" i="9"/>
  <c r="I6" i="9"/>
  <c r="H6" i="9"/>
  <c r="AC6" i="9" s="1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O4" i="9" s="1"/>
  <c r="L4" i="9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9" l="1"/>
  <c r="O6" i="9"/>
  <c r="AB6" i="9"/>
  <c r="AD5" i="9"/>
  <c r="AD6" i="9"/>
  <c r="AD4" i="9"/>
  <c r="AC3" i="9"/>
  <c r="AB4" i="7"/>
  <c r="AB3" i="8"/>
  <c r="AB4" i="8"/>
  <c r="AC3" i="8"/>
  <c r="AC5" i="24"/>
  <c r="AC5" i="5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Q5" i="9" s="1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Q6" i="9" s="1"/>
  <c r="AK3" i="9"/>
  <c r="F5" i="9"/>
  <c r="P5" i="9"/>
  <c r="N6" i="9"/>
  <c r="M3" i="9"/>
  <c r="AD3" i="9" s="1"/>
  <c r="G5" i="9"/>
  <c r="O5" i="9" s="1"/>
  <c r="AG6" i="9"/>
  <c r="P6" i="9" s="1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N6" i="8"/>
  <c r="AK6" i="8"/>
  <c r="AK5" i="8"/>
  <c r="AP5" i="8"/>
  <c r="Q5" i="8" s="1"/>
  <c r="K4" i="8"/>
  <c r="O4" i="8" s="1"/>
  <c r="G5" i="8"/>
  <c r="AB5" i="8" s="1"/>
  <c r="O6" i="8"/>
  <c r="AP6" i="8"/>
  <c r="N3" i="8"/>
  <c r="AN3" i="8"/>
  <c r="L4" i="8"/>
  <c r="AD4" i="8" s="1"/>
  <c r="H5" i="8"/>
  <c r="AC5" i="8" s="1"/>
  <c r="P6" i="8"/>
  <c r="O3" i="8"/>
  <c r="Q6" i="8"/>
  <c r="AG3" i="8"/>
  <c r="P3" i="8" s="1"/>
  <c r="N4" i="8"/>
  <c r="I6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9" l="1"/>
  <c r="N4" i="9"/>
  <c r="R6" i="9"/>
  <c r="AB5" i="9"/>
  <c r="N5" i="9"/>
  <c r="O5" i="8"/>
  <c r="O4" i="24"/>
  <c r="R4" i="24" s="1"/>
  <c r="N3" i="24"/>
  <c r="R3" i="24" s="1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P7" i="9"/>
  <c r="AK4" i="9"/>
  <c r="R4" i="9" s="1"/>
  <c r="AP4" i="9"/>
  <c r="Q4" i="9" s="1"/>
  <c r="Q7" i="9" s="1"/>
  <c r="N5" i="8"/>
  <c r="AC4" i="8"/>
  <c r="R4" i="8" s="1"/>
  <c r="R6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9" l="1"/>
  <c r="R5" i="9"/>
  <c r="Q7" i="8"/>
  <c r="R5" i="8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3" i="19"/>
  <c r="M26" i="19"/>
  <c r="M36" i="19"/>
  <c r="M28" i="19"/>
  <c r="M29" i="19"/>
  <c r="M8" i="19"/>
  <c r="M5" i="19"/>
  <c r="M15" i="19"/>
  <c r="M24" i="19"/>
  <c r="M14" i="19"/>
  <c r="M16" i="19"/>
  <c r="M6" i="19"/>
  <c r="M27" i="19"/>
  <c r="M4" i="19"/>
  <c r="M1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P47" i="25" l="1"/>
  <c r="P46" i="25"/>
  <c r="Z44" i="25"/>
  <c r="Z43" i="25"/>
  <c r="P41" i="25"/>
  <c r="P40" i="25"/>
  <c r="AJ38" i="25"/>
  <c r="AJ37" i="25"/>
  <c r="AU35" i="25"/>
  <c r="P35" i="25"/>
  <c r="AU34" i="25"/>
  <c r="AX30" i="25" s="1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P11" i="25"/>
  <c r="P10" i="25"/>
  <c r="Z8" i="25"/>
  <c r="Z7" i="25"/>
  <c r="P5" i="25"/>
  <c r="P4" i="25"/>
  <c r="AJ43" i="22"/>
  <c r="AM34" i="25" l="1"/>
  <c r="AW31" i="25"/>
  <c r="AX31" i="25"/>
  <c r="AZ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H4" i="25" s="1"/>
  <c r="R7" i="25" s="1"/>
  <c r="AY32" i="25" s="1"/>
  <c r="D4" i="21"/>
  <c r="D4" i="22"/>
  <c r="D3" i="22"/>
  <c r="D3" i="21"/>
  <c r="G3" i="21" s="1"/>
  <c r="D4" i="25"/>
  <c r="H5" i="25" s="1"/>
  <c r="AY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H17" i="25" s="1"/>
  <c r="AY38" i="25" s="1"/>
  <c r="D10" i="26"/>
  <c r="D10" i="22"/>
  <c r="D10" i="25"/>
  <c r="H23" i="25" s="1"/>
  <c r="AY39" i="25" s="1"/>
  <c r="D7" i="26"/>
  <c r="D7" i="25"/>
  <c r="H16" i="25" s="1"/>
  <c r="R19" i="25" s="1"/>
  <c r="AY33" i="25" s="1"/>
  <c r="D9" i="26"/>
  <c r="D9" i="25"/>
  <c r="H22" i="25" s="1"/>
  <c r="R20" i="25" s="1"/>
  <c r="AB14" i="25" s="1"/>
  <c r="AY31" i="25" s="1"/>
  <c r="D9" i="22"/>
  <c r="D13" i="26"/>
  <c r="G46" i="26" s="1"/>
  <c r="Q44" i="26" s="1"/>
  <c r="D13" i="25"/>
  <c r="H34" i="25" s="1"/>
  <c r="R32" i="25" s="1"/>
  <c r="AB37" i="25" s="1"/>
  <c r="AM26" i="25" s="1"/>
  <c r="AY28" i="25" s="1"/>
  <c r="D13" i="22"/>
  <c r="D14" i="26"/>
  <c r="G47" i="26" s="1"/>
  <c r="D14" i="25"/>
  <c r="H35" i="25" s="1"/>
  <c r="AY41" i="25" s="1"/>
  <c r="D14" i="22"/>
  <c r="D17" i="25"/>
  <c r="H46" i="25" s="1"/>
  <c r="D18" i="22"/>
  <c r="D18" i="25"/>
  <c r="D15" i="25"/>
  <c r="H40" i="25" s="1"/>
  <c r="R43" i="25" s="1"/>
  <c r="AB38" i="25" s="1"/>
  <c r="AM35" i="25" s="1"/>
  <c r="D15" i="22"/>
  <c r="D16" i="22"/>
  <c r="D16" i="25"/>
  <c r="H41" i="25" s="1"/>
  <c r="AY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H10" i="25" s="1"/>
  <c r="R8" i="25" s="1"/>
  <c r="AB13" i="25" s="1"/>
  <c r="AM25" i="25" s="1"/>
  <c r="AX16" i="25" s="1"/>
  <c r="D5" i="22"/>
  <c r="H6" i="22" s="1"/>
  <c r="R5" i="22" s="1"/>
  <c r="BI36" i="22" s="1"/>
  <c r="D11" i="26"/>
  <c r="G35" i="26" s="1"/>
  <c r="D11" i="25"/>
  <c r="H28" i="25" s="1"/>
  <c r="R31" i="25" s="1"/>
  <c r="AY34" i="25" s="1"/>
  <c r="D11" i="22"/>
  <c r="H17" i="22" s="1"/>
  <c r="D12" i="26"/>
  <c r="G22" i="26" s="1"/>
  <c r="Q20" i="26" s="1"/>
  <c r="D12" i="22"/>
  <c r="H18" i="22" s="1"/>
  <c r="D12" i="25"/>
  <c r="H29" i="25" s="1"/>
  <c r="AY40" i="25" s="1"/>
  <c r="BJ19" i="22"/>
  <c r="D6" i="22"/>
  <c r="H9" i="22" s="1"/>
  <c r="D6" i="26"/>
  <c r="D6" i="25"/>
  <c r="H11" i="25" s="1"/>
  <c r="AY37" i="25" s="1"/>
  <c r="AY30" i="25"/>
  <c r="AZ16" i="25"/>
  <c r="AY15" i="25"/>
  <c r="H47" i="25" l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Y29" i="25"/>
  <c r="AY43" i="25" l="1"/>
  <c r="R44" i="25"/>
  <c r="AY35" i="25" s="1"/>
  <c r="AA14" i="26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<sst xmlns="http://schemas.openxmlformats.org/spreadsheetml/2006/main" count="2993" uniqueCount="888">
  <si>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</si>
  <si>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</si>
  <si>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</si>
  <si>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</si>
  <si>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</si>
  <si>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</si>
  <si>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</si>
  <si>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</si>
  <si>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</si>
  <si>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</si>
  <si>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</si>
  <si>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</si>
  <si>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</si>
  <si>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</si>
  <si>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</si>
  <si>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</si>
  <si>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</si>
  <si>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</si>
  <si>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</si>
  <si>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</si>
  <si>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</si>
  <si>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</si>
  <si>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</si>
  <si>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</si>
  <si>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</si>
  <si>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</si>
  <si>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</si>
  <si>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</si>
  <si>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</si>
  <si>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</si>
  <si>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</si>
  <si>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</si>
  <si>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</si>
  <si>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</si>
  <si>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</si>
  <si>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</si>
  <si>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</si>
  <si>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</si>
  <si>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</si>
  <si>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</si>
  <si>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</si>
  <si>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</si>
  <si>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</si>
  <si>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</si>
  <si>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</si>
  <si>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</si>
  <si>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</si>
  <si>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</si>
  <si>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</si>
  <si>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</si>
  <si>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</si>
  <si>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</si>
  <si>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</si>
  <si>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</si>
  <si>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</si>
  <si>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</si>
  <si>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</si>
  <si>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</si>
  <si>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</si>
  <si>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</si>
  <si>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</si>
  <si>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</si>
  <si>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</si>
  <si>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</si>
  <si>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</si>
  <si>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</si>
  <si>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</si>
  <si>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</si>
  <si>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</si>
  <si>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</si>
  <si>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</si>
  <si>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</si>
  <si>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</si>
  <si>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</si>
  <si>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</si>
  <si>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</si>
  <si>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</si>
  <si>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</si>
  <si>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</si>
  <si>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</si>
  <si>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</si>
  <si>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</si>
  <si>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</si>
  <si>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</si>
  <si>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</si>
  <si>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</si>
  <si>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</si>
  <si>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</si>
  <si>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</si>
  <si>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</si>
  <si>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</si>
  <si>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</si>
  <si>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</si>
  <si>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</si>
  <si>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</si>
  <si>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</si>
  <si>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</si>
  <si>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</si>
  <si>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</si>
  <si>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</si>
  <si>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</si>
  <si>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</si>
  <si>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</si>
  <si>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</si>
  <si>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</si>
  <si>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</si>
  <si>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</si>
  <si>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</si>
  <si>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</si>
  <si>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</si>
  <si>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</si>
  <si>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</si>
  <si>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</si>
  <si>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</si>
  <si>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</si>
  <si>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</si>
  <si>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</si>
  <si>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</si>
  <si>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</si>
  <si>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</si>
  <si>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</si>
  <si>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</si>
  <si>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</si>
  <si>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</si>
  <si>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</si>
  <si>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</si>
  <si>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</si>
  <si>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</si>
  <si>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</si>
  <si>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</si>
  <si>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</si>
  <si>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</si>
  <si>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</si>
  <si>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</si>
  <si>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</si>
  <si>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</si>
  <si>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</si>
  <si>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</si>
  <si>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</si>
  <si>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</si>
  <si>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</si>
  <si>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</si>
  <si>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</si>
  <si>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</si>
  <si>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</si>
  <si>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</si>
  <si>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</si>
  <si>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</si>
  <si>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</si>
  <si>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</si>
  <si>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</si>
  <si>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</si>
  <si>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</si>
  <si>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</si>
  <si>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</si>
  <si>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</si>
  <si>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</si>
  <si>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</si>
  <si>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</si>
  <si>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</si>
  <si>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</si>
  <si>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</si>
  <si>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</si>
  <si>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</si>
  <si>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</si>
  <si>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</si>
  <si>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</si>
  <si>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</si>
  <si>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</si>
  <si>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</si>
  <si>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</si>
  <si>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</si>
  <si>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</si>
  <si>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</si>
  <si>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</si>
  <si>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</si>
  <si>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</si>
  <si>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</si>
  <si>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</si>
  <si>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</si>
  <si>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</si>
  <si>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</si>
  <si>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</si>
  <si>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</si>
  <si>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</si>
  <si>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</si>
  <si>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</si>
  <si>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</si>
  <si>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</si>
  <si>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</si>
  <si>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</si>
  <si>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</si>
  <si>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</si>
  <si>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</si>
  <si>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</si>
  <si>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</si>
  <si>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</si>
  <si>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</si>
  <si>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</si>
  <si>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</si>
  <si>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</si>
  <si>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</si>
  <si>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</si>
  <si>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</si>
  <si>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</si>
  <si>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</si>
  <si>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</si>
  <si>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</si>
  <si>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</si>
  <si>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</si>
  <si>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</si>
  <si>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</si>
  <si>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</si>
  <si>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</si>
  <si>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</si>
  <si>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</si>
  <si>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</si>
  <si>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</si>
  <si>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</si>
  <si>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</si>
  <si>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</si>
  <si>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</si>
  <si>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</si>
  <si>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</si>
  <si>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</si>
  <si>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</si>
  <si>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</si>
  <si>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</si>
  <si>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</si>
  <si>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</si>
  <si>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</si>
  <si>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</si>
  <si>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</si>
  <si>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</si>
  <si>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</si>
  <si>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</si>
  <si>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</si>
  <si>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</si>
  <si>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</si>
  <si>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</si>
  <si>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</si>
  <si>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</si>
  <si>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</si>
  <si>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</si>
  <si>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</si>
  <si>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</si>
  <si>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</si>
  <si>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</si>
  <si>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</si>
  <si>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</si>
  <si>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</si>
  <si>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</si>
  <si>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</si>
  <si>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</si>
  <si>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</si>
  <si>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</si>
  <si>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</si>
  <si>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</si>
  <si>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</si>
  <si>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</si>
  <si>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</si>
  <si>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</si>
  <si>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</si>
  <si>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</si>
  <si>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</si>
  <si>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</si>
  <si>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</si>
  <si>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</si>
  <si>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</si>
  <si>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</si>
  <si>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</si>
  <si>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</si>
  <si>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</si>
  <si>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</si>
  <si>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</si>
  <si>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</si>
  <si>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</si>
  <si>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</si>
  <si>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</si>
  <si>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</si>
  <si>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</si>
  <si>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</si>
  <si>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</si>
  <si>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</si>
  <si>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</si>
  <si>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</si>
  <si>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</si>
  <si>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</si>
  <si>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</si>
  <si>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</si>
  <si>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</si>
  <si>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</si>
  <si>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</si>
  <si>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</si>
  <si>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</si>
  <si>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</si>
  <si>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</si>
  <si>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</si>
  <si>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</si>
  <si>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</si>
  <si>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</si>
  <si>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</si>
  <si>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</si>
  <si>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</si>
  <si>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</si>
  <si>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</si>
  <si>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</si>
  <si>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</si>
  <si>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</si>
  <si>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</si>
  <si>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</si>
  <si>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</si>
  <si>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</si>
  <si>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</si>
  <si>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</si>
  <si>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</si>
  <si>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</si>
  <si>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</si>
  <si>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</si>
  <si>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</si>
  <si>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</si>
  <si>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</si>
  <si>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</si>
  <si>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</si>
  <si>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</si>
  <si>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</si>
  <si>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</si>
  <si>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</si>
  <si>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</si>
  <si>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</si>
  <si>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</si>
  <si>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</si>
  <si>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</si>
  <si>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</si>
  <si>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</si>
  <si>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</si>
  <si>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</si>
  <si>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</si>
  <si>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</si>
  <si>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</si>
  <si>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</si>
  <si>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</si>
  <si>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</si>
  <si>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</si>
  <si>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</si>
  <si>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</si>
  <si>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</si>
  <si>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</si>
  <si>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</si>
  <si>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</si>
  <si>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</si>
  <si>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</si>
  <si>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</si>
  <si>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</si>
  <si>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</si>
  <si>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</si>
  <si>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</si>
  <si>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</si>
  <si>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</si>
  <si>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</si>
  <si>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</si>
  <si>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</si>
  <si>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</si>
  <si>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</si>
  <si>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</si>
  <si>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</si>
  <si>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</si>
  <si>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</si>
  <si>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</si>
  <si>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</si>
  <si>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</si>
  <si>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</si>
  <si>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</si>
  <si>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</si>
  <si>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</si>
  <si>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</si>
  <si>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</si>
  <si>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</si>
  <si>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</si>
  <si>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</si>
  <si>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</si>
  <si>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</si>
  <si>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</si>
  <si>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</si>
  <si>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</si>
  <si>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</si>
  <si>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</si>
  <si>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</si>
  <si>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</si>
  <si>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</si>
  <si>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</si>
  <si>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</si>
  <si>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</si>
  <si>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</si>
  <si>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</si>
  <si>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</si>
  <si>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</si>
  <si>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</si>
  <si>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</si>
  <si>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</si>
  <si>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</si>
  <si>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</si>
  <si>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</si>
  <si>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</si>
  <si>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</si>
  <si>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</si>
  <si>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</si>
  <si>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</si>
  <si>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</si>
  <si>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</si>
  <si>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</si>
  <si>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</si>
  <si>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</si>
  <si>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</si>
  <si>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</si>
  <si>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</si>
  <si>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</si>
  <si>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</si>
  <si>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</si>
  <si>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</si>
  <si>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</si>
  <si>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</si>
  <si>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</si>
  <si>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</si>
  <si>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</si>
  <si>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</si>
  <si>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</si>
  <si>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</si>
  <si>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</si>
  <si>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</si>
  <si>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</si>
  <si>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</si>
  <si>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</si>
  <si>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</si>
  <si>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</si>
  <si>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</si>
  <si>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</si>
  <si>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</si>
  <si>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</si>
  <si>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</si>
  <si>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</si>
  <si>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</si>
  <si>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</si>
  <si>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</si>
  <si>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</si>
  <si>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</si>
  <si>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</si>
  <si>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</si>
  <si>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</si>
  <si>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</si>
  <si>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</si>
  <si>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</si>
  <si>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</si>
  <si>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</si>
  <si>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</si>
  <si>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</si>
  <si>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</si>
  <si>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</si>
  <si>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</si>
  <si>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</si>
  <si>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</si>
  <si>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</si>
  <si>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</si>
  <si>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</si>
  <si>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</si>
  <si>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</si>
  <si>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</si>
  <si>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</si>
  <si>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</si>
  <si>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</si>
  <si>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</si>
  <si>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</si>
  <si>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</si>
  <si>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</si>
  <si>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</si>
  <si>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</si>
  <si>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</si>
  <si>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</si>
  <si>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</si>
  <si>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</si>
  <si>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</si>
  <si>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</si>
  <si>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</si>
  <si>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</si>
  <si>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</si>
  <si>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</si>
  <si>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</si>
  <si>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</si>
  <si>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</si>
  <si>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</si>
  <si>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</si>
  <si>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</si>
  <si>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</si>
  <si>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</si>
  <si>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</si>
  <si>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</si>
  <si>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</si>
  <si>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</si>
  <si>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</si>
  <si>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</si>
  <si>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</si>
  <si>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</si>
  <si>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</si>
  <si>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</si>
  <si>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</si>
  <si>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</si>
  <si>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</si>
  <si>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</si>
  <si>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</si>
  <si>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</si>
  <si>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</si>
  <si>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</si>
  <si>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</si>
  <si>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</si>
  <si>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</si>
  <si>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</si>
  <si>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</si>
  <si>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</si>
  <si>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</si>
  <si>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</si>
  <si>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</si>
  <si>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</si>
  <si>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</si>
  <si>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</si>
  <si>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</si>
  <si>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</si>
  <si>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</si>
  <si>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</si>
  <si>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</si>
  <si>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</si>
  <si>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</si>
  <si>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</si>
  <si>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</si>
  <si>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</si>
  <si>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</si>
  <si>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</si>
  <si>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</si>
  <si>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</si>
  <si>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</si>
  <si>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</si>
  <si>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</si>
  <si>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</si>
  <si>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</si>
  <si>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</si>
  <si>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</si>
  <si>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</si>
  <si>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</si>
  <si>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</si>
  <si>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</si>
  <si>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</si>
  <si>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</si>
  <si>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</si>
  <si>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</si>
  <si>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</si>
  <si>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</si>
  <si>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</si>
  <si>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</si>
  <si>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</si>
  <si>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</si>
  <si>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</si>
  <si>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</si>
  <si>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</si>
  <si>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</si>
  <si>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</si>
  <si>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</si>
  <si>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</si>
  <si>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</si>
  <si>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</si>
  <si>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</si>
  <si>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</si>
  <si>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</si>
  <si>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</si>
  <si>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</si>
  <si>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</si>
  <si>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</si>
  <si>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</si>
  <si>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</si>
  <si>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</si>
  <si>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</si>
  <si>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</si>
  <si>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</si>
  <si>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</si>
  <si>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</si>
  <si>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</si>
  <si>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</si>
  <si>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</si>
  <si>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</si>
  <si>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</si>
  <si>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</si>
  <si>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</si>
  <si>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</si>
  <si>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</si>
  <si>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</si>
  <si>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</si>
  <si>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</si>
  <si>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</si>
  <si>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</si>
  <si>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</si>
  <si>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</si>
  <si>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</si>
  <si>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</si>
  <si>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</si>
  <si>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</si>
  <si>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</si>
  <si>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</si>
  <si>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</si>
  <si>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</si>
  <si>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</si>
  <si>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</si>
  <si>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</si>
  <si>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</si>
  <si>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</si>
  <si>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</si>
  <si>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</si>
  <si>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</si>
  <si>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</si>
  <si>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</si>
  <si>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</si>
  <si>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</si>
  <si>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</si>
  <si>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</si>
  <si>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</si>
  <si>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</si>
  <si>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</si>
  <si>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</si>
  <si>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</si>
  <si>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</si>
  <si>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</si>
  <si>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</si>
  <si>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</si>
  <si>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</si>
  <si>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</si>
  <si>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</si>
  <si>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</si>
  <si>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</si>
  <si>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</si>
  <si>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</si>
  <si>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</si>
  <si>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</si>
  <si>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</si>
  <si>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</si>
  <si>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</si>
  <si>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</si>
  <si>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</si>
  <si>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</si>
  <si>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</si>
  <si>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</si>
  <si>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</si>
  <si>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</si>
  <si>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</si>
  <si>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</si>
  <si>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</si>
  <si>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</si>
  <si>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</si>
  <si>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</si>
  <si>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</si>
  <si>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</si>
  <si>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</si>
  <si>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</si>
  <si>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</si>
  <si>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</si>
  <si>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</si>
  <si>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</si>
  <si>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</si>
  <si>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</si>
  <si>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</si>
  <si>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</si>
  <si>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</si>
  <si>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</si>
  <si>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</si>
  <si>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</si>
  <si>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</si>
  <si>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</si>
  <si>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</si>
  <si>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</si>
  <si>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</si>
  <si>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</si>
  <si>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</si>
  <si>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</si>
  <si>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</si>
  <si>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</si>
  <si>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</si>
  <si>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</si>
  <si>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</si>
  <si>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</si>
  <si>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</si>
  <si>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</si>
  <si>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</si>
  <si>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</si>
  <si>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</si>
  <si>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</si>
  <si>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</si>
  <si>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</si>
  <si>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</si>
  <si>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</si>
  <si>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</si>
  <si>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</si>
  <si>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</si>
  <si>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</si>
  <si>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</si>
  <si>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</si>
  <si>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</si>
  <si>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</si>
  <si>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</si>
  <si>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</si>
  <si>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</si>
  <si>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</si>
  <si>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</si>
  <si>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</si>
  <si>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</si>
  <si>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</si>
  <si>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</si>
  <si>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</si>
  <si>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</si>
  <si>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</si>
  <si>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</si>
  <si>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</si>
  <si>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</si>
  <si>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</si>
  <si>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</si>
  <si>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</si>
  <si>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</si>
  <si>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</si>
  <si>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</si>
  <si>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</si>
  <si>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</si>
  <si>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</si>
  <si>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</si>
  <si>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</si>
  <si>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</si>
  <si>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</si>
  <si>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</si>
  <si>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</si>
  <si>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</si>
  <si>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</si>
  <si>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</si>
  <si>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</si>
  <si>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</si>
  <si>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</si>
  <si>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</si>
  <si>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</si>
  <si>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</si>
  <si>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</si>
  <si>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</si>
  <si>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</si>
  <si>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</si>
  <si>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</si>
  <si>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</si>
  <si>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</si>
  <si>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</si>
  <si>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</si>
  <si>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</si>
  <si>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</si>
  <si>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</si>
  <si>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</si>
  <si>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</si>
  <si>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</si>
  <si>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</si>
  <si>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</si>
  <si>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</si>
  <si>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</si>
  <si>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</si>
  <si>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</si>
  <si>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</si>
  <si>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</si>
  <si>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</si>
  <si>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</si>
  <si>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</si>
  <si>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</si>
  <si>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</si>
  <si>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</si>
  <si>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</si>
  <si>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</si>
  <si>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</si>
  <si>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</si>
  <si>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</si>
  <si>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</si>
  <si>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</si>
  <si>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</si>
  <si>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</si>
  <si>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</si>
  <si>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</si>
  <si>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</si>
  <si>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</si>
  <si>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</si>
  <si>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</si>
  <si>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</si>
  <si>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</si>
  <si>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</si>
  <si>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</si>
  <si>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</si>
  <si>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</si>
  <si>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</si>
  <si>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</si>
  <si>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</si>
  <si>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</si>
  <si>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</si>
  <si>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</si>
  <si>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</si>
  <si>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</si>
  <si>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</si>
  <si>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</si>
  <si>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</si>
  <si>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</si>
  <si>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</si>
  <si>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</si>
  <si>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</si>
  <si>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</si>
  <si>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</si>
  <si>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</si>
  <si>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</si>
  <si>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</si>
  <si>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</si>
  <si>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</si>
  <si>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</si>
  <si>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</si>
  <si>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</si>
  <si>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</si>
  <si>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</si>
  <si>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</si>
  <si>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</si>
  <si>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</si>
  <si>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</si>
  <si>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</si>
  <si>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</si>
  <si>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</si>
  <si>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</si>
  <si>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</si>
  <si>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</si>
  <si>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</si>
  <si>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</si>
  <si>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</si>
  <si>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</si>
  <si>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</si>
  <si>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</si>
  <si>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</si>
  <si>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</si>
  <si>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</si>
  <si>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</si>
  <si>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</si>
  <si>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</si>
  <si>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</si>
  <si>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</si>
  <si>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</si>
  <si>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</si>
  <si>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</si>
  <si>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</si>
  <si>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</si>
  <si>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</si>
  <si>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</si>
  <si>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</si>
  <si>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</si>
  <si>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</si>
  <si>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</si>
  <si>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</si>
  <si>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</si>
  <si>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</si>
  <si>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</si>
  <si>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</si>
  <si>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</si>
  <si>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</si>
  <si>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</si>
  <si>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</si>
  <si>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</si>
  <si>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</si>
  <si>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</si>
  <si>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</si>
  <si>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</si>
  <si>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</si>
  <si>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</si>
  <si>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</si>
  <si>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</si>
  <si>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</si>
  <si>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</si>
  <si>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</si>
  <si>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</si>
  <si>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</si>
  <si>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</si>
  <si>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</si>
  <si>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</si>
  <si>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</si>
  <si>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</si>
  <si>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</si>
  <si>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</si>
  <si>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</si>
  <si>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</si>
  <si>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X</t>
  </si>
  <si>
    <t>9,11,13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</si>
</sst>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ownloads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2" zoomScaleNormal="100" workbookViewId="0">
      <selection activeCell="X22" sqref="X22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8" width="7.5703125" style="239" customWidth="1"/>
    <col min="9" max="9" width="35.42578125" style="242" customWidth="1"/>
    <col min="10" max="10" width="21.42578125" style="239" bestFit="1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5" width="8.85546875" style="240"/>
    <col min="16" max="16384" width="8.85546875" style="239"/>
  </cols>
  <sheetData>
    <row r="1" spans="2:17">
      <c r="B1" s="350" t="s">
        <v>123</v>
      </c>
      <c r="C1" s="351"/>
      <c r="D1" s="351"/>
      <c r="E1" s="351"/>
      <c r="F1" s="352" t="s">
        <v>121</v>
      </c>
      <c r="G1" s="353"/>
      <c r="H1" s="353"/>
      <c r="I1" s="353"/>
      <c r="J1" s="353"/>
      <c r="K1" s="353"/>
      <c r="L1" s="353"/>
      <c r="M1" s="353"/>
      <c r="N1" s="353"/>
      <c r="O1" s="354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411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590</v>
      </c>
      <c r="L2" s="302"/>
      <c r="M2" s="303"/>
      <c r="N2" s="303"/>
      <c r="O2" s="298" t="s">
        <v>426</v>
      </c>
    </row>
    <row r="3" spans="2:17">
      <c r="B3" s="355" t="s">
        <v>62</v>
      </c>
      <c r="C3" s="267">
        <v>1</v>
      </c>
      <c r="D3" s="293" t="str">
        <f t="shared" ref="D3:D34" si="0">IF(ISERROR(VLOOKUP(C3,$G$3:$I$66,3,FALSE)),"",(VLOOKUP(C3,$G$3:$I$66,3,FALSE)))</f>
        <v>Лука Стојчев (73)</v>
      </c>
      <c r="E3" s="294" t="str">
        <f t="shared" ref="E3:E34" si="1">IF(D3="","",INDEX($J$3:$J$42,MATCH(C3,$G$3:$G$42,0)))</f>
        <v>Астраион</v>
      </c>
      <c r="F3" s="299">
        <v>18</v>
      </c>
      <c r="G3" s="250">
        <v>1</v>
      </c>
      <c r="H3" s="341">
        <v>73</v>
      </c>
      <c r="I3" s="252" t="str">
        <f>IF(ISERROR(VLOOKUP(H3,Baza!A:C,2,FALSE)&amp;" "&amp;"("&amp;H3&amp;")"),"",(VLOOKUP(H3,Baza!A:C,2,FALSE)&amp;" "&amp;"("&amp;H3&amp;")"))</f>
        <v>Лука Стојчев (73)</v>
      </c>
      <c r="J3" s="252" t="str">
        <f>IF(ISERROR(VLOOKUP(H3,Baza!A:C,3,FALSE)),"",(VLOOKUP(H3,Baza!A:C,3,FALSE)))</f>
        <v>Астраион</v>
      </c>
      <c r="K3" s="343" t="str">
        <f>IF(ISERROR(VLOOKUP(H3,Baza!A:D,4,FALSE)),"",(VLOOKUP(H3,Baza!A:D,4,FALSE)))</f>
        <v>U-21</v>
      </c>
      <c r="M3" s="239" t="e">
        <f t="shared" ref="M3:M34" si="2">VLOOKUP(C3,$H$3:$J$66,3,FALSE)</f>
        <v>#N/A</v>
      </c>
      <c r="N3" s="239">
        <v>18</v>
      </c>
      <c r="O3" s="344">
        <v>537</v>
      </c>
      <c r="Q3" s="318"/>
    </row>
    <row r="4" spans="2:17">
      <c r="B4" s="356"/>
      <c r="C4" s="265">
        <v>2</v>
      </c>
      <c r="D4" s="287" t="str">
        <f t="shared" si="0"/>
        <v>Јован Пармачки (472)</v>
      </c>
      <c r="E4" s="288" t="str">
        <f t="shared" si="1"/>
        <v>Берово</v>
      </c>
      <c r="F4" s="284">
        <v>31</v>
      </c>
      <c r="G4" s="243">
        <v>5</v>
      </c>
      <c r="H4" s="36">
        <v>190</v>
      </c>
      <c r="I4" s="252" t="str">
        <f>IF(ISERROR(VLOOKUP(H4,Baza!A:C,2,FALSE)&amp;" "&amp;"("&amp;H4&amp;")"),"",(VLOOKUP(H4,Baza!A:C,2,FALSE)&amp;" "&amp;"("&amp;H4&amp;")"))</f>
        <v>Нико Доага (190)</v>
      </c>
      <c r="J4" s="252" t="str">
        <f>IF(ISERROR(VLOOKUP(H4,Baza!A:C,3,FALSE)),"",(VLOOKUP(H4,Baza!A:C,3,FALSE)))</f>
        <v>Младост 96</v>
      </c>
      <c r="K4" s="311" t="str">
        <f>IF(ISERROR(VLOOKUP(H4,Baza!A:D,4,FALSE)),"",(VLOOKUP(H4,Baza!A:D,4,FALSE)))</f>
        <v>U-18</v>
      </c>
      <c r="M4" s="239" t="e">
        <f t="shared" si="2"/>
        <v>#N/A</v>
      </c>
      <c r="N4" s="239">
        <v>31</v>
      </c>
      <c r="O4" s="340">
        <v>524</v>
      </c>
      <c r="Q4" s="318"/>
    </row>
    <row r="5" spans="2:17">
      <c r="B5" s="356"/>
      <c r="C5" s="265">
        <v>3</v>
      </c>
      <c r="D5" s="287" t="str">
        <f t="shared" si="0"/>
        <v>Мартин Ристески (433)</v>
      </c>
      <c r="E5" s="288" t="str">
        <f t="shared" si="1"/>
        <v>Младост 96</v>
      </c>
      <c r="F5" s="284">
        <v>24</v>
      </c>
      <c r="G5" s="243">
        <v>9</v>
      </c>
      <c r="H5" s="243">
        <v>178</v>
      </c>
      <c r="I5" s="252" t="str">
        <f>IF(ISERROR(VLOOKUP(H5,Baza!A:C,2,FALSE)&amp;" "&amp;"("&amp;H5&amp;")"),"",(VLOOKUP(H5,Baza!A:C,2,FALSE)&amp;" "&amp;"("&amp;H5&amp;")"))</f>
        <v>Александар Јакимовски (178)</v>
      </c>
      <c r="J5" s="252" t="str">
        <f>IF(ISERROR(VLOOKUP(H5,Baza!A:C,3,FALSE)),"",(VLOOKUP(H5,Baza!A:C,3,FALSE)))</f>
        <v>Крива Паланка</v>
      </c>
      <c r="K5" s="311" t="str">
        <f>IF(ISERROR(VLOOKUP(H5,Baza!A:D,4,FALSE)),"",(VLOOKUP(H5,Baza!A:D,4,FALSE)))</f>
        <v>SEN</v>
      </c>
      <c r="M5" s="239" t="e">
        <f t="shared" si="2"/>
        <v>#N/A</v>
      </c>
      <c r="N5" s="239">
        <v>24</v>
      </c>
      <c r="O5" s="340">
        <v>479</v>
      </c>
      <c r="Q5" s="318"/>
    </row>
    <row r="6" spans="2:17" ht="16.5" thickBot="1">
      <c r="B6" s="357"/>
      <c r="C6" s="268">
        <v>4</v>
      </c>
      <c r="D6" s="291" t="str">
        <f t="shared" si="0"/>
        <v/>
      </c>
      <c r="E6" s="292" t="str">
        <f t="shared" si="1"/>
        <v/>
      </c>
      <c r="F6" s="284">
        <v>29</v>
      </c>
      <c r="G6" s="243">
        <v>13</v>
      </c>
      <c r="H6" s="36">
        <v>108</v>
      </c>
      <c r="I6" s="252" t="str">
        <f>IF(ISERROR(VLOOKUP(H6,Baza!A:C,2,FALSE)&amp;" "&amp;"("&amp;H6&amp;")"),"",(VLOOKUP(H6,Baza!A:C,2,FALSE)&amp;" "&amp;"("&amp;H6&amp;")"))</f>
        <v>Даниел Главевски Зхоу  (108)</v>
      </c>
      <c r="J6" s="252" t="str">
        <f>IF(ISERROR(VLOOKUP(H6,Baza!A:C,3,FALSE)),"",(VLOOKUP(H6,Baza!A:C,3,FALSE)))</f>
        <v>Пелагонија</v>
      </c>
      <c r="K6" s="311" t="str">
        <f>IF(ISERROR(VLOOKUP(H6,Baza!A:D,4,FALSE)),"",(VLOOKUP(H6,Baza!A:D,4,FALSE)))</f>
        <v>SEN</v>
      </c>
      <c r="M6" s="239" t="e">
        <f t="shared" si="2"/>
        <v>#N/A</v>
      </c>
      <c r="N6" s="239">
        <v>29</v>
      </c>
      <c r="O6" s="340">
        <v>361</v>
      </c>
      <c r="Q6" s="318"/>
    </row>
    <row r="7" spans="2:17">
      <c r="B7" s="358" t="s">
        <v>63</v>
      </c>
      <c r="C7" s="264">
        <v>5</v>
      </c>
      <c r="D7" s="285" t="str">
        <f t="shared" si="0"/>
        <v>Нико Доага (190)</v>
      </c>
      <c r="E7" s="286" t="str">
        <f t="shared" si="1"/>
        <v>Младост 96</v>
      </c>
      <c r="F7" s="284">
        <v>3</v>
      </c>
      <c r="G7" s="330">
        <v>17</v>
      </c>
      <c r="H7" s="36">
        <v>130</v>
      </c>
      <c r="I7" s="252" t="str">
        <f>IF(ISERROR(VLOOKUP(H7,Baza!A:C,2,FALSE)&amp;" "&amp;"("&amp;H7&amp;")"),"",(VLOOKUP(H7,Baza!A:C,2,FALSE)&amp;" "&amp;"("&amp;H7&amp;")"))</f>
        <v>Борис Секулов (130)</v>
      </c>
      <c r="J7" s="252" t="str">
        <f>IF(ISERROR(VLOOKUP(H7,Baza!A:C,3,FALSE)),"",(VLOOKUP(H7,Baza!A:C,3,FALSE)))</f>
        <v>Астраион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18</v>
      </c>
      <c r="O7" s="330">
        <v>341</v>
      </c>
      <c r="Q7" s="318"/>
    </row>
    <row r="8" spans="2:17">
      <c r="B8" s="356"/>
      <c r="C8" s="265">
        <v>6</v>
      </c>
      <c r="D8" s="287" t="str">
        <f t="shared" si="0"/>
        <v>Јаков Јакимовски (538)</v>
      </c>
      <c r="E8" s="288" t="str">
        <f t="shared" si="1"/>
        <v>Куманово</v>
      </c>
      <c r="F8" s="284">
        <v>23</v>
      </c>
      <c r="G8" s="243">
        <v>21</v>
      </c>
      <c r="H8" s="243">
        <v>47</v>
      </c>
      <c r="I8" s="252" t="str">
        <f>IF(ISERROR(VLOOKUP(H8,Baza!A:C,2,FALSE)&amp;" "&amp;"("&amp;H8&amp;")"),"",(VLOOKUP(H8,Baza!A:C,2,FALSE)&amp;" "&amp;"("&amp;H8&amp;")"))</f>
        <v>Андреј Стојановски (47)</v>
      </c>
      <c r="J8" s="252" t="str">
        <f>IF(ISERROR(VLOOKUP(H8,Baza!A:C,3,FALSE)),"",(VLOOKUP(H8,Baza!A:C,3,FALSE)))</f>
        <v>10 60 АС Ѓорче Петров</v>
      </c>
      <c r="K8" s="311" t="str">
        <f>IF(ISERROR(VLOOKUP(H8,Baza!A:D,4,FALSE)),"",(VLOOKUP(H8,Baza!A:D,4,FALSE)))</f>
        <v>U-15</v>
      </c>
      <c r="M8" s="239" t="e">
        <f t="shared" si="2"/>
        <v>#N/A</v>
      </c>
      <c r="N8" s="239">
        <v>23</v>
      </c>
      <c r="O8" s="340">
        <v>275</v>
      </c>
      <c r="Q8" s="318"/>
    </row>
    <row r="9" spans="2:17">
      <c r="B9" s="356"/>
      <c r="C9" s="265">
        <v>7</v>
      </c>
      <c r="D9" s="287" t="str">
        <f t="shared" si="0"/>
        <v>Кристијан Митев (420)</v>
      </c>
      <c r="E9" s="288" t="str">
        <f t="shared" si="1"/>
        <v>Пелагонија</v>
      </c>
      <c r="F9" s="284">
        <v>16</v>
      </c>
      <c r="G9" s="330">
        <v>22</v>
      </c>
      <c r="H9" s="36">
        <v>499</v>
      </c>
      <c r="I9" s="252" t="str">
        <f>IF(ISERROR(VLOOKUP(H9,Baza!A:C,2,FALSE)&amp;" "&amp;"("&amp;H9&amp;")"),"",(VLOOKUP(H9,Baza!A:C,2,FALSE)&amp;" "&amp;"("&amp;H9&amp;")"))</f>
        <v>Дарко Китановски (499)</v>
      </c>
      <c r="J9" s="252" t="str">
        <f>IF(ISERROR(VLOOKUP(H9,Baza!A:C,3,FALSE)),"",(VLOOKUP(H9,Baza!A:C,3,FALSE)))</f>
        <v>Пелагонија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10</v>
      </c>
      <c r="O9" s="330">
        <v>76</v>
      </c>
      <c r="Q9" s="318"/>
    </row>
    <row r="10" spans="2:17" ht="16.5" thickBot="1">
      <c r="B10" s="359"/>
      <c r="C10" s="266">
        <v>8</v>
      </c>
      <c r="D10" s="289" t="str">
        <f t="shared" si="0"/>
        <v/>
      </c>
      <c r="E10" s="290" t="str">
        <f t="shared" si="1"/>
        <v/>
      </c>
      <c r="F10" s="284">
        <v>2</v>
      </c>
      <c r="G10" s="330">
        <v>25</v>
      </c>
      <c r="H10" s="36">
        <v>261</v>
      </c>
      <c r="I10" s="252" t="str">
        <f>IF(ISERROR(VLOOKUP(H10,Baza!A:C,2,FALSE)&amp;" "&amp;"("&amp;H10&amp;")"),"",(VLOOKUP(H10,Baza!A:C,2,FALSE)&amp;" "&amp;"("&amp;H10&amp;")"))</f>
        <v>Антонио Вељановски (261)</v>
      </c>
      <c r="J10" s="252" t="str">
        <f>IF(ISERROR(VLOOKUP(H10,Baza!A:C,3,FALSE)),"",(VLOOKUP(H10,Baza!A:C,3,FALSE)))</f>
        <v>Пелагонија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8</v>
      </c>
      <c r="O10" s="330">
        <v>76</v>
      </c>
      <c r="Q10" s="318"/>
    </row>
    <row r="11" spans="2:17">
      <c r="B11" s="355" t="s">
        <v>64</v>
      </c>
      <c r="C11" s="267">
        <v>9</v>
      </c>
      <c r="D11" s="293" t="str">
        <f t="shared" si="0"/>
        <v>Александар Јакимовски (178)</v>
      </c>
      <c r="E11" s="294" t="str">
        <f t="shared" si="1"/>
        <v>Крива Паланка</v>
      </c>
      <c r="F11" s="284">
        <v>14</v>
      </c>
      <c r="G11" s="330">
        <v>18</v>
      </c>
      <c r="H11" s="36">
        <v>299</v>
      </c>
      <c r="I11" s="252" t="str">
        <f>IF(ISERROR(VLOOKUP(H11,Baza!A:C,2,FALSE)&amp;" "&amp;"("&amp;H11&amp;")"),"",(VLOOKUP(H11,Baza!A:C,2,FALSE)&amp;" "&amp;"("&amp;H11&amp;")"))</f>
        <v>Филип Ангела (299)</v>
      </c>
      <c r="J11" s="252" t="str">
        <f>IF(ISERROR(VLOOKUP(H11,Baza!A:C,3,FALSE)),"",(VLOOKUP(H11,Baza!A:C,3,FALSE)))</f>
        <v>Пелагонија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13</v>
      </c>
      <c r="O11" s="330">
        <v>76</v>
      </c>
      <c r="Q11" s="318"/>
    </row>
    <row r="12" spans="2:17">
      <c r="B12" s="356"/>
      <c r="C12" s="265">
        <v>10</v>
      </c>
      <c r="D12" s="287" t="str">
        <f t="shared" si="0"/>
        <v>Лука Огненоски (15)</v>
      </c>
      <c r="E12" s="288" t="str">
        <f t="shared" si="1"/>
        <v>Младост 96</v>
      </c>
      <c r="F12" s="284">
        <v>13</v>
      </c>
      <c r="G12" s="330">
        <v>26</v>
      </c>
      <c r="H12" s="36">
        <v>347</v>
      </c>
      <c r="I12" s="252" t="str">
        <f>IF(ISERROR(VLOOKUP(H12,Baza!A:C,2,FALSE)&amp;" "&amp;"("&amp;H12&amp;")"),"",(VLOOKUP(H12,Baza!A:C,2,FALSE)&amp;" "&amp;"("&amp;H12&amp;")"))</f>
        <v>Кристијан Каламадевски (347)</v>
      </c>
      <c r="J12" s="252" t="str">
        <f>IF(ISERROR(VLOOKUP(H12,Baza!A:C,3,FALSE)),"",(VLOOKUP(H12,Baza!A:C,3,FALSE)))</f>
        <v>Берово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7</v>
      </c>
      <c r="O12" s="330">
        <v>76</v>
      </c>
      <c r="Q12" s="318"/>
    </row>
    <row r="13" spans="2:17">
      <c r="B13" s="356"/>
      <c r="C13" s="265">
        <v>11</v>
      </c>
      <c r="D13" s="287" t="str">
        <f t="shared" si="0"/>
        <v>Андреј Бејковски (440)</v>
      </c>
      <c r="E13" s="288" t="str">
        <f t="shared" si="1"/>
        <v>Пелагонија</v>
      </c>
      <c r="F13" s="284">
        <v>32</v>
      </c>
      <c r="G13" s="243">
        <v>6</v>
      </c>
      <c r="H13" s="243">
        <v>538</v>
      </c>
      <c r="I13" s="252" t="str">
        <f>IF(ISERROR(VLOOKUP(H13,Baza!A:C,2,FALSE)&amp;" "&amp;"("&amp;H13&amp;")"),"",(VLOOKUP(H13,Baza!A:C,2,FALSE)&amp;" "&amp;"("&amp;H13&amp;")"))</f>
        <v>Јаков Јакимовски (538)</v>
      </c>
      <c r="J13" s="252" t="str">
        <f>IF(ISERROR(VLOOKUP(H13,Baza!A:C,3,FALSE)),"",(VLOOKUP(H13,Baza!A:C,3,FALSE)))</f>
        <v>Куманово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32</v>
      </c>
      <c r="O13" s="340">
        <v>76</v>
      </c>
      <c r="Q13" s="318"/>
    </row>
    <row r="14" spans="2:17" ht="16.5" thickBot="1">
      <c r="B14" s="357"/>
      <c r="C14" s="268">
        <v>12</v>
      </c>
      <c r="D14" s="291" t="str">
        <f t="shared" si="0"/>
        <v/>
      </c>
      <c r="E14" s="292" t="str">
        <f t="shared" si="1"/>
        <v/>
      </c>
      <c r="F14" s="284">
        <v>27</v>
      </c>
      <c r="G14" s="243">
        <v>2</v>
      </c>
      <c r="H14" s="36">
        <v>472</v>
      </c>
      <c r="I14" s="252" t="str">
        <f>IF(ISERROR(VLOOKUP(H14,Baza!A:C,2,FALSE)&amp;" "&amp;"("&amp;H14&amp;")"),"",(VLOOKUP(H14,Baza!A:C,2,FALSE)&amp;" "&amp;"("&amp;H14&amp;")"))</f>
        <v>Јован Пармачки (472)</v>
      </c>
      <c r="J14" s="252" t="str">
        <f>IF(ISERROR(VLOOKUP(H14,Baza!A:C,3,FALSE)),"",(VLOOKUP(H14,Baza!A:C,3,FALSE)))</f>
        <v>Берово</v>
      </c>
      <c r="K14" s="311">
        <f>IF(ISERROR(VLOOKUP(H14,Baza!A:D,4,FALSE)),"",(VLOOKUP(H14,Baza!A:D,4,FALSE)))</f>
        <v>0</v>
      </c>
      <c r="M14" s="239" t="e">
        <f t="shared" si="2"/>
        <v>#N/A</v>
      </c>
      <c r="N14" s="239">
        <v>27</v>
      </c>
      <c r="O14" s="340">
        <v>18</v>
      </c>
      <c r="Q14" s="318"/>
    </row>
    <row r="15" spans="2:17">
      <c r="B15" s="358" t="s">
        <v>65</v>
      </c>
      <c r="C15" s="264">
        <v>13</v>
      </c>
      <c r="D15" s="285" t="str">
        <f t="shared" si="0"/>
        <v>Даниел Главевски Зхоу  (108)</v>
      </c>
      <c r="E15" s="286" t="str">
        <f t="shared" si="1"/>
        <v>Пелагонија</v>
      </c>
      <c r="F15" s="284">
        <v>25</v>
      </c>
      <c r="G15" s="243">
        <v>14</v>
      </c>
      <c r="H15" s="36">
        <v>443</v>
      </c>
      <c r="I15" s="252" t="str">
        <f>IF(ISERROR(VLOOKUP(H15,Baza!A:C,2,FALSE)&amp;" "&amp;"("&amp;H15&amp;")"),"",(VLOOKUP(H15,Baza!A:C,2,FALSE)&amp;" "&amp;"("&amp;H15&amp;")"))</f>
        <v>Јаков Кузмановски (443)</v>
      </c>
      <c r="J15" s="252" t="str">
        <f>IF(ISERROR(VLOOKUP(H15,Baza!A:C,3,FALSE)),"",(VLOOKUP(H15,Baza!A:C,3,FALSE)))</f>
        <v>Куманово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25</v>
      </c>
      <c r="O15" s="340">
        <v>18</v>
      </c>
      <c r="Q15" s="318"/>
    </row>
    <row r="16" spans="2:17">
      <c r="B16" s="356"/>
      <c r="C16" s="265">
        <v>14</v>
      </c>
      <c r="D16" s="287" t="str">
        <f t="shared" si="0"/>
        <v>Јаков Кузмановски (443)</v>
      </c>
      <c r="E16" s="288" t="str">
        <f t="shared" si="1"/>
        <v>Куманово</v>
      </c>
      <c r="F16" s="284">
        <v>28</v>
      </c>
      <c r="G16" s="243">
        <v>7</v>
      </c>
      <c r="H16" s="36">
        <v>420</v>
      </c>
      <c r="I16" s="252" t="str">
        <f>IF(ISERROR(VLOOKUP(H16,Baza!A:C,2,FALSE)&amp;" "&amp;"("&amp;H16&amp;")"),"",(VLOOKUP(H16,Baza!A:C,2,FALSE)&amp;" "&amp;"("&amp;H16&amp;")"))</f>
        <v>Кристијан Митев (420)</v>
      </c>
      <c r="J16" s="252" t="str">
        <f>IF(ISERROR(VLOOKUP(H16,Baza!A:C,3,FALSE)),"",(VLOOKUP(H16,Baza!A:C,3,FALSE)))</f>
        <v>Пелагонија</v>
      </c>
      <c r="K16" s="311" t="str">
        <f>IF(ISERROR(VLOOKUP(H16,Baza!A:D,4,FALSE)),"",(VLOOKUP(H16,Baza!A:D,4,FALSE)))</f>
        <v>U-12</v>
      </c>
      <c r="M16" s="239" t="e">
        <f t="shared" si="2"/>
        <v>#N/A</v>
      </c>
      <c r="N16" s="239">
        <v>28</v>
      </c>
      <c r="O16" s="340">
        <v>11</v>
      </c>
      <c r="Q16" s="318"/>
    </row>
    <row r="17" spans="2:15">
      <c r="B17" s="356"/>
      <c r="C17" s="265">
        <v>15</v>
      </c>
      <c r="D17" s="287" t="str">
        <f t="shared" si="0"/>
        <v>Дамјан Петровиќ (536)</v>
      </c>
      <c r="E17" s="288" t="str">
        <f t="shared" si="1"/>
        <v>Дебар Маало</v>
      </c>
      <c r="F17" s="284">
        <v>10</v>
      </c>
      <c r="G17" s="330">
        <v>11</v>
      </c>
      <c r="H17" s="36">
        <v>440</v>
      </c>
      <c r="I17" s="252" t="str">
        <f>IF(ISERROR(VLOOKUP(H17,Baza!A:C,2,FALSE)&amp;" "&amp;"("&amp;H17&amp;")"),"",(VLOOKUP(H17,Baza!A:C,2,FALSE)&amp;" "&amp;"("&amp;H17&amp;")"))</f>
        <v>Андреј Бејковски (440)</v>
      </c>
      <c r="J17" s="252" t="str">
        <f>IF(ISERROR(VLOOKUP(H17,Baza!A:C,3,FALSE)),"",(VLOOKUP(H17,Baza!A:C,3,FALSE)))</f>
        <v>Пелагонија</v>
      </c>
      <c r="K17" s="327" t="str">
        <f>IF(ISERROR(VLOOKUP(H17,[1]Baza!A:D,4,FALSE)),"",(VLOOKUP(H17,[1]Baza!A:D,4,FALSE)))</f>
        <v/>
      </c>
      <c r="L17" s="331"/>
      <c r="M17" s="332" t="str">
        <f t="shared" si="2"/>
        <v>Младост 96</v>
      </c>
      <c r="N17" s="332">
        <v>12</v>
      </c>
      <c r="O17" s="330">
        <v>11</v>
      </c>
    </row>
    <row r="18" spans="2:15" ht="16.5" thickBot="1">
      <c r="B18" s="359"/>
      <c r="C18" s="266">
        <v>16</v>
      </c>
      <c r="D18" s="289" t="str">
        <f t="shared" si="0"/>
        <v/>
      </c>
      <c r="E18" s="290" t="str">
        <f t="shared" si="1"/>
        <v/>
      </c>
      <c r="F18" s="284">
        <v>9</v>
      </c>
      <c r="G18" s="330">
        <v>10</v>
      </c>
      <c r="H18" s="333">
        <v>15</v>
      </c>
      <c r="I18" s="252" t="str">
        <f>IF(ISERROR(VLOOKUP(H18,Baza!A:C,2,FALSE)&amp;" "&amp;"("&amp;H18&amp;")"),"",(VLOOKUP(H18,Baza!A:C,2,FALSE)&amp;" "&amp;"("&amp;H18&amp;")"))</f>
        <v>Лука Огненоски (15)</v>
      </c>
      <c r="J18" s="252" t="str">
        <f>IF(ISERROR(VLOOKUP(H18,Baza!A:C,3,FALSE)),"",(VLOOKUP(H18,Baza!A:C,3,FALSE)))</f>
        <v>Младост 96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16</v>
      </c>
      <c r="O18" s="330">
        <v>11</v>
      </c>
    </row>
    <row r="19" spans="2:15">
      <c r="B19" s="355" t="s">
        <v>66</v>
      </c>
      <c r="C19" s="273">
        <v>17</v>
      </c>
      <c r="D19" s="293" t="str">
        <f t="shared" si="0"/>
        <v>Борис Секулов (130)</v>
      </c>
      <c r="E19" s="294" t="str">
        <f t="shared" si="1"/>
        <v>Астраион</v>
      </c>
      <c r="F19" s="284">
        <v>4</v>
      </c>
      <c r="G19" s="330">
        <v>3</v>
      </c>
      <c r="H19" s="342">
        <v>433</v>
      </c>
      <c r="I19" s="252" t="str">
        <f>IF(ISERROR(VLOOKUP(H19,Baza!A:C,2,FALSE)&amp;" "&amp;"("&amp;H19&amp;")"),"",(VLOOKUP(H19,Baza!A:C,2,FALSE)&amp;" "&amp;"("&amp;H19&amp;")"))</f>
        <v>Мартин Ристески (433)</v>
      </c>
      <c r="J19" s="252" t="str">
        <f>IF(ISERROR(VLOOKUP(H19,Baza!A:C,3,FALSE)),"",(VLOOKUP(H19,Baza!A:C,3,FALSE)))</f>
        <v>Младост 96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</v>
      </c>
      <c r="O19" s="330">
        <v>11</v>
      </c>
    </row>
    <row r="20" spans="2:15">
      <c r="B20" s="356"/>
      <c r="C20" s="270">
        <v>18</v>
      </c>
      <c r="D20" s="287" t="str">
        <f t="shared" si="0"/>
        <v>Филип Ангела (299)</v>
      </c>
      <c r="E20" s="288" t="str">
        <f t="shared" si="1"/>
        <v>Пелагонија</v>
      </c>
      <c r="F20" s="284">
        <v>5</v>
      </c>
      <c r="G20" s="330">
        <v>27</v>
      </c>
      <c r="H20" s="342">
        <v>131</v>
      </c>
      <c r="I20" s="252" t="str">
        <f>IF(ISERROR(VLOOKUP(H20,Baza!A:C,2,FALSE)&amp;" "&amp;"("&amp;H20&amp;")"),"",(VLOOKUP(H20,Baza!A:C,2,FALSE)&amp;" "&amp;"("&amp;H20&amp;")"))</f>
        <v>Томе Милев (131)</v>
      </c>
      <c r="J20" s="252" t="str">
        <f>IF(ISERROR(VLOOKUP(H20,Baza!A:C,3,FALSE)),"",(VLOOKUP(H20,Baza!A:C,3,FALSE)))</f>
        <v>Астраион</v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6</v>
      </c>
      <c r="O20" s="330">
        <v>0</v>
      </c>
    </row>
    <row r="21" spans="2:15">
      <c r="B21" s="356"/>
      <c r="C21" s="270">
        <v>19</v>
      </c>
      <c r="D21" s="287" t="str">
        <f t="shared" si="0"/>
        <v>Давид Јоноски (287)</v>
      </c>
      <c r="E21" s="288" t="str">
        <f t="shared" si="1"/>
        <v>Младост 96</v>
      </c>
      <c r="F21" s="284">
        <v>8</v>
      </c>
      <c r="G21" s="330">
        <v>28</v>
      </c>
      <c r="H21" s="36">
        <v>448</v>
      </c>
      <c r="I21" s="252" t="str">
        <f>IF(ISERROR(VLOOKUP(H21,Baza!A:C,2,FALSE)&amp;" "&amp;"("&amp;H21&amp;")"),"",(VLOOKUP(H21,Baza!A:C,2,FALSE)&amp;" "&amp;"("&amp;H21&amp;")"))</f>
        <v>Вања Спасиќ (448)</v>
      </c>
      <c r="J21" s="252" t="str">
        <f>IF(ISERROR(VLOOKUP(H21,Baza!A:C,3,FALSE)),"",(VLOOKUP(H21,Baza!A:C,3,FALSE)))</f>
        <v>Дебар Маало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4</v>
      </c>
      <c r="O21" s="330">
        <v>0</v>
      </c>
    </row>
    <row r="22" spans="2:15" ht="16.5" thickBot="1">
      <c r="B22" s="357"/>
      <c r="C22" s="271">
        <v>20</v>
      </c>
      <c r="D22" s="291" t="str">
        <f t="shared" si="0"/>
        <v/>
      </c>
      <c r="E22" s="292" t="str">
        <f t="shared" si="1"/>
        <v/>
      </c>
      <c r="F22" s="284">
        <v>11</v>
      </c>
      <c r="G22" s="330">
        <v>15</v>
      </c>
      <c r="H22" s="36">
        <v>536</v>
      </c>
      <c r="I22" s="252" t="str">
        <f>IF(ISERROR(VLOOKUP(H22,Baza!A:C,2,FALSE)&amp;" "&amp;"("&amp;H22&amp;")"),"",(VLOOKUP(H22,Baza!A:C,2,FALSE)&amp;" "&amp;"("&amp;H22&amp;")"))</f>
        <v>Дамјан Петровиќ (536)</v>
      </c>
      <c r="J22" s="252" t="str">
        <f>IF(ISERROR(VLOOKUP(H22,Baza!A:C,3,FALSE)),"",(VLOOKUP(H22,Baza!A:C,3,FALSE)))</f>
        <v>Дебар Маало</v>
      </c>
      <c r="K22" s="327" t="str">
        <f>IF(ISERROR(VLOOKUP(H22,[1]Baza!A:D,4,FALSE)),"",(VLOOKUP(H22,[1]Baza!A:D,4,FALSE)))</f>
        <v/>
      </c>
      <c r="L22" s="331"/>
      <c r="M22" s="332" t="e">
        <f t="shared" si="2"/>
        <v>#N/A</v>
      </c>
      <c r="N22" s="332">
        <v>17</v>
      </c>
      <c r="O22" s="330">
        <v>0</v>
      </c>
    </row>
    <row r="23" spans="2:15">
      <c r="B23" s="358" t="s">
        <v>67</v>
      </c>
      <c r="C23" s="269">
        <v>21</v>
      </c>
      <c r="D23" s="285" t="str">
        <f t="shared" si="0"/>
        <v>Андреј Стојановски (47)</v>
      </c>
      <c r="E23" s="286" t="str">
        <f t="shared" si="1"/>
        <v>10 60 АС Ѓорче Петров</v>
      </c>
      <c r="F23" s="284">
        <v>17</v>
      </c>
      <c r="G23" s="330">
        <v>23</v>
      </c>
      <c r="H23" s="342">
        <v>361</v>
      </c>
      <c r="I23" s="252" t="str">
        <f>IF(ISERROR(VLOOKUP(H23,Baza!A:C,2,FALSE)&amp;" "&amp;"("&amp;H23&amp;")"),"",(VLOOKUP(H23,Baza!A:C,2,FALSE)&amp;" "&amp;"("&amp;H23&amp;")"))</f>
        <v>Петар Јуришиќ (361)</v>
      </c>
      <c r="J23" s="252" t="str">
        <f>IF(ISERROR(VLOOKUP(H23,Baza!A:C,3,FALSE)),"",(VLOOKUP(H23,Baza!A:C,3,FALSE)))</f>
        <v>Дебар Маало</v>
      </c>
      <c r="K23" s="327" t="str">
        <f>IF(ISERROR(VLOOKUP(H23,[1]Baza!A:D,4,FALSE)),"",(VLOOKUP(H23,[1]Baza!A:D,4,FALSE)))</f>
        <v/>
      </c>
      <c r="L23" s="331"/>
      <c r="M23" s="332" t="e">
        <f t="shared" si="2"/>
        <v>#N/A</v>
      </c>
      <c r="N23" s="332">
        <v>3</v>
      </c>
      <c r="O23" s="330">
        <v>0</v>
      </c>
    </row>
    <row r="24" spans="2:15">
      <c r="B24" s="356"/>
      <c r="C24" s="270">
        <v>22</v>
      </c>
      <c r="D24" s="287" t="str">
        <f t="shared" si="0"/>
        <v>Дарко Китановски (499)</v>
      </c>
      <c r="E24" s="288" t="str">
        <f t="shared" si="1"/>
        <v>Пелагонија</v>
      </c>
      <c r="F24" s="284">
        <v>26</v>
      </c>
      <c r="G24" s="243">
        <v>19</v>
      </c>
      <c r="H24" s="342">
        <v>287</v>
      </c>
      <c r="I24" s="252" t="str">
        <f>IF(ISERROR(VLOOKUP(H24,Baza!A:C,2,FALSE)&amp;" "&amp;"("&amp;H24&amp;")"),"",(VLOOKUP(H24,Baza!A:C,2,FALSE)&amp;" "&amp;"("&amp;H24&amp;")"))</f>
        <v>Давид Јоноски (287)</v>
      </c>
      <c r="J24" s="252" t="str">
        <f>IF(ISERROR(VLOOKUP(H24,Baza!A:C,3,FALSE)),"",(VLOOKUP(H24,Baza!A:C,3,FALSE)))</f>
        <v>Младост 96</v>
      </c>
      <c r="K24" s="311" t="str">
        <f>IF(ISERROR(VLOOKUP(H24,Baza!A:D,4,FALSE)),"",(VLOOKUP(H24,Baza!A:D,4,FALSE)))</f>
        <v>U-12</v>
      </c>
      <c r="M24" s="239" t="e">
        <f t="shared" si="2"/>
        <v>#N/A</v>
      </c>
      <c r="N24" s="239">
        <v>26</v>
      </c>
      <c r="O24" s="340">
        <v>0</v>
      </c>
    </row>
    <row r="25" spans="2:15">
      <c r="B25" s="356"/>
      <c r="C25" s="270">
        <v>23</v>
      </c>
      <c r="D25" s="287" t="str">
        <f t="shared" si="0"/>
        <v>Петар Јуришиќ (361)</v>
      </c>
      <c r="E25" s="288" t="str">
        <f t="shared" si="1"/>
        <v>Дебар Маало</v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5" thickBot="1">
      <c r="B26" s="359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5" t="s">
        <v>68</v>
      </c>
      <c r="C27" s="273">
        <v>25</v>
      </c>
      <c r="D27" s="293" t="str">
        <f t="shared" si="0"/>
        <v>Антонио Вељановски (261)</v>
      </c>
      <c r="E27" s="294" t="str">
        <f t="shared" si="1"/>
        <v>Пелагонија</v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6"/>
      <c r="C28" s="270">
        <v>26</v>
      </c>
      <c r="D28" s="287" t="str">
        <f t="shared" si="0"/>
        <v>Кристијан Каламадевски (347)</v>
      </c>
      <c r="E28" s="288" t="str">
        <f t="shared" si="1"/>
        <v>Берово</v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6"/>
      <c r="C29" s="270">
        <v>27</v>
      </c>
      <c r="D29" s="287" t="str">
        <f t="shared" si="0"/>
        <v>Томе Милев (131)</v>
      </c>
      <c r="E29" s="288" t="str">
        <f t="shared" si="1"/>
        <v>Астраион</v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5" thickBot="1">
      <c r="B30" s="357"/>
      <c r="C30" s="271">
        <v>28</v>
      </c>
      <c r="D30" s="291" t="str">
        <f t="shared" si="0"/>
        <v>Вања Спасиќ (448)</v>
      </c>
      <c r="E30" s="292" t="str">
        <f t="shared" si="1"/>
        <v>Дебар Маало</v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8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6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6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5" thickBot="1">
      <c r="B34" s="359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5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6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6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5" thickBot="1">
      <c r="B38" s="357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8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6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6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5" thickBot="1">
      <c r="B42" s="359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5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6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6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5" thickBot="1">
      <c r="B46" s="357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8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6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6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5" thickBot="1">
      <c r="B50" s="359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5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6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6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5" thickBot="1">
      <c r="B54" s="357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8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6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6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5" thickBot="1">
      <c r="B58" s="359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5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6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6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5" thickBot="1">
      <c r="B62" s="357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8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6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6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5" thickBot="1">
      <c r="B66" s="359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8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6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6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59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58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6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6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59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58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6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6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59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58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6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6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59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58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6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6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59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58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6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6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59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58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6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6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59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58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6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6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59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Нико Доага (190)</v>
      </c>
      <c r="G4" s="32">
        <f>E4+4</f>
        <v>9</v>
      </c>
      <c r="H4" s="33" t="str">
        <f>IF(VLOOKUP(G4,PARTICIPANTS!$C$3:$D$98,2,FALSE)="","",(VLOOKUP(G4,PARTICIPANTS!$C$3:$D$98,2,FALSE)))</f>
        <v>Александар Јакимовски (178)</v>
      </c>
      <c r="I4" s="32">
        <f>G4+4</f>
        <v>13</v>
      </c>
      <c r="J4" s="33" t="str">
        <f>IF(VLOOKUP(I4,PARTICIPANTS!$C$3:$D$98,2,FALSE)="","",(VLOOKUP(I4,PARTICIPANTS!$C$3:$D$98,2,FALSE)))</f>
        <v>Даниел Главевски Зхоу  (108)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Јован Пармачки (472)</v>
      </c>
      <c r="E5" s="32">
        <f t="shared" ref="E5:I7" si="0">C5+4</f>
        <v>6</v>
      </c>
      <c r="F5" s="33" t="str">
        <f>IF(VLOOKUP(E5,PARTICIPANTS!$C$3:$D$98,2,FALSE)="","",(VLOOKUP(E5,PARTICIPANTS!$C$3:$D$98,2,FALSE)))</f>
        <v>Јаков Јакимовски (538)</v>
      </c>
      <c r="G5" s="32">
        <f t="shared" si="0"/>
        <v>10</v>
      </c>
      <c r="H5" s="33" t="str">
        <f>IF(VLOOKUP(G5,PARTICIPANTS!$C$3:$D$98,2,FALSE)="","",(VLOOKUP(G5,PARTICIPANTS!$C$3:$D$98,2,FALSE)))</f>
        <v>Лука Огненоски (15)</v>
      </c>
      <c r="I5" s="32">
        <f t="shared" si="0"/>
        <v>14</v>
      </c>
      <c r="J5" s="33" t="str">
        <f>IF(VLOOKUP(I5,PARTICIPANTS!$C$3:$D$98,2,FALSE)="","",(VLOOKUP(I5,PARTICIPANTS!$C$3:$D$98,2,FALSE)))</f>
        <v>Јаков Кузмановски (443)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Мартин Ристески (433)</v>
      </c>
      <c r="E6" s="32">
        <f t="shared" si="0"/>
        <v>7</v>
      </c>
      <c r="F6" s="33" t="str">
        <f>IF(VLOOKUP(E6,PARTICIPANTS!$C$3:$D$98,2,FALSE)="","",(VLOOKUP(E6,PARTICIPANTS!$C$3:$D$98,2,FALSE)))</f>
        <v>Кристијан Митев (420)</v>
      </c>
      <c r="G6" s="32">
        <f t="shared" si="0"/>
        <v>11</v>
      </c>
      <c r="H6" s="33" t="str">
        <f>IF(VLOOKUP(G6,PARTICIPANTS!$C$3:$D$98,2,FALSE)="","",(VLOOKUP(G6,PARTICIPANTS!$C$3:$D$98,2,FALSE)))</f>
        <v>Андреј Бејковски (440)</v>
      </c>
      <c r="I6" s="32">
        <f t="shared" si="0"/>
        <v>15</v>
      </c>
      <c r="J6" s="33" t="str">
        <f>IF(VLOOKUP(I6,PARTICIPANTS!$C$3:$D$98,2,FALSE)="","",(VLOOKUP(I6,PARTICIPANTS!$C$3:$D$98,2,FALSE)))</f>
        <v>Дамјан Петровиќ (536)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Борис Секулов (130)</v>
      </c>
      <c r="E9" s="32">
        <f>C9+4</f>
        <v>21</v>
      </c>
      <c r="F9" s="33" t="str">
        <f>IF(VLOOKUP(E9,PARTICIPANTS!$C$3:$D$98,2,FALSE)="","",(VLOOKUP(E9,PARTICIPANTS!$C$3:$D$98,2,FALSE)))</f>
        <v>Андреј Стојановски (47)</v>
      </c>
      <c r="G9" s="32">
        <f>E9+4</f>
        <v>25</v>
      </c>
      <c r="H9" s="33" t="str">
        <f>IF(VLOOKUP(G9,PARTICIPANTS!$C$3:$D$98,2,FALSE)="","",(VLOOKUP(G9,PARTICIPANTS!$C$3:$D$98,2,FALSE)))</f>
        <v>Антонио Вељановски (261)</v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Филип Ангела (299)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Дарко Китановски (499)</v>
      </c>
      <c r="G10" s="32">
        <f t="shared" si="1"/>
        <v>26</v>
      </c>
      <c r="H10" s="33" t="str">
        <f>IF(VLOOKUP(G10,PARTICIPANTS!$C$3:$D$98,2,FALSE)="","",(VLOOKUP(G10,PARTICIPANTS!$C$3:$D$98,2,FALSE)))</f>
        <v>Кристијан Каламадевски (347)</v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Давид Јоноски (287)</v>
      </c>
      <c r="E11" s="32">
        <f t="shared" si="1"/>
        <v>23</v>
      </c>
      <c r="F11" s="33" t="str">
        <f>IF(VLOOKUP(E11,PARTICIPANTS!$C$3:$D$98,2,FALSE)="","",(VLOOKUP(E11,PARTICIPANTS!$C$3:$D$98,2,FALSE)))</f>
        <v>Петар Јуришиќ (361)</v>
      </c>
      <c r="G11" s="32">
        <f t="shared" si="1"/>
        <v>27</v>
      </c>
      <c r="H11" s="33" t="str">
        <f>IF(VLOOKUP(G11,PARTICIPANTS!$C$3:$D$98,2,FALSE)="","",(VLOOKUP(G11,PARTICIPANTS!$C$3:$D$98,2,FALSE)))</f>
        <v>Томе Милев (131)</v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>Вања Спасиќ (448)</v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8"/>
  <sheetViews>
    <sheetView workbookViewId="0">
      <selection activeCell="A2" sqref="A2:C698"/>
    </sheetView>
  </sheetViews>
  <sheetFormatPr defaultRowHeight="15"/>
  <cols>
    <col min="2" max="3" width="24.14062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431</v>
      </c>
      <c r="C2" s="75" t="s">
        <v>364</v>
      </c>
      <c r="D2" t="s">
        <v>585</v>
      </c>
    </row>
    <row r="3" spans="1:4">
      <c r="A3" s="75">
        <v>2</v>
      </c>
      <c r="B3" s="227" t="s">
        <v>432</v>
      </c>
      <c r="C3" s="75" t="s">
        <v>530</v>
      </c>
      <c r="D3" t="s">
        <v>585</v>
      </c>
    </row>
    <row r="4" spans="1:4">
      <c r="A4" s="75">
        <v>3</v>
      </c>
      <c r="B4" s="227" t="s">
        <v>531</v>
      </c>
      <c r="C4" s="75" t="s">
        <v>130</v>
      </c>
      <c r="D4" t="s">
        <v>585</v>
      </c>
    </row>
    <row r="5" spans="1:4">
      <c r="A5" s="75">
        <v>4</v>
      </c>
      <c r="B5" s="227" t="s">
        <v>433</v>
      </c>
      <c r="C5" s="75" t="s">
        <v>136</v>
      </c>
      <c r="D5" t="s">
        <v>586</v>
      </c>
    </row>
    <row r="6" spans="1:4">
      <c r="A6" s="75">
        <v>5</v>
      </c>
      <c r="B6" s="227" t="s">
        <v>434</v>
      </c>
      <c r="C6" s="75" t="s">
        <v>693</v>
      </c>
      <c r="D6" t="s">
        <v>585</v>
      </c>
    </row>
    <row r="7" spans="1:4">
      <c r="A7" s="75">
        <v>6</v>
      </c>
      <c r="B7" s="231" t="s">
        <v>129</v>
      </c>
      <c r="C7" s="75" t="s">
        <v>130</v>
      </c>
      <c r="D7" t="s">
        <v>585</v>
      </c>
    </row>
    <row r="8" spans="1:4">
      <c r="A8" s="75">
        <v>7</v>
      </c>
      <c r="B8" s="227" t="s">
        <v>131</v>
      </c>
      <c r="C8" s="75" t="s">
        <v>130</v>
      </c>
      <c r="D8" t="s">
        <v>585</v>
      </c>
    </row>
    <row r="9" spans="1:4">
      <c r="A9" s="75">
        <v>8</v>
      </c>
      <c r="B9" s="227" t="s">
        <v>132</v>
      </c>
      <c r="C9" s="230" t="s">
        <v>815</v>
      </c>
      <c r="D9" t="s">
        <v>585</v>
      </c>
    </row>
    <row r="10" spans="1:4">
      <c r="A10" s="75">
        <v>9</v>
      </c>
      <c r="B10" s="231" t="s">
        <v>133</v>
      </c>
      <c r="C10" s="75" t="s">
        <v>130</v>
      </c>
      <c r="D10" t="s">
        <v>585</v>
      </c>
    </row>
    <row r="11" spans="1:4">
      <c r="A11" s="75">
        <v>10</v>
      </c>
      <c r="B11" s="227" t="s">
        <v>134</v>
      </c>
      <c r="C11" s="230" t="s">
        <v>307</v>
      </c>
      <c r="D11" t="s">
        <v>585</v>
      </c>
    </row>
    <row r="12" spans="1:4">
      <c r="A12" s="75">
        <v>11</v>
      </c>
      <c r="B12" s="231" t="s">
        <v>135</v>
      </c>
      <c r="C12" s="75" t="s">
        <v>136</v>
      </c>
      <c r="D12" t="s">
        <v>586</v>
      </c>
    </row>
    <row r="13" spans="1:4">
      <c r="A13" s="75">
        <v>12</v>
      </c>
      <c r="B13" s="227" t="s">
        <v>137</v>
      </c>
      <c r="C13" s="75" t="s">
        <v>136</v>
      </c>
      <c r="D13" t="s">
        <v>585</v>
      </c>
    </row>
    <row r="14" spans="1:4">
      <c r="A14" s="75">
        <v>13</v>
      </c>
      <c r="B14" s="227" t="s">
        <v>138</v>
      </c>
      <c r="C14" s="75" t="s">
        <v>136</v>
      </c>
      <c r="D14" t="s">
        <v>585</v>
      </c>
    </row>
    <row r="15" spans="1:4">
      <c r="A15" s="75">
        <v>14</v>
      </c>
      <c r="B15" s="227" t="s">
        <v>139</v>
      </c>
      <c r="C15" s="75"/>
      <c r="D15" t="s">
        <v>585</v>
      </c>
    </row>
    <row r="16" spans="1:4">
      <c r="A16" s="82">
        <v>15</v>
      </c>
      <c r="B16" s="233" t="s">
        <v>140</v>
      </c>
      <c r="C16" s="82" t="s">
        <v>136</v>
      </c>
      <c r="D16" t="s">
        <v>587</v>
      </c>
    </row>
    <row r="17" spans="1:4">
      <c r="A17" s="230">
        <v>16</v>
      </c>
      <c r="B17" s="231" t="s">
        <v>141</v>
      </c>
      <c r="C17" s="230" t="s">
        <v>307</v>
      </c>
      <c r="D17" t="s">
        <v>585</v>
      </c>
    </row>
    <row r="18" spans="1:4">
      <c r="A18" s="75">
        <v>17</v>
      </c>
      <c r="B18" s="227" t="s">
        <v>142</v>
      </c>
      <c r="C18" s="75" t="s">
        <v>136</v>
      </c>
      <c r="D18" t="s">
        <v>585</v>
      </c>
    </row>
    <row r="19" spans="1:4">
      <c r="A19" s="75">
        <v>18</v>
      </c>
      <c r="B19" s="227" t="s">
        <v>143</v>
      </c>
      <c r="C19" s="75"/>
      <c r="D19" t="s">
        <v>588</v>
      </c>
    </row>
    <row r="20" spans="1:4">
      <c r="A20" s="75">
        <v>19</v>
      </c>
      <c r="B20" s="231" t="s">
        <v>144</v>
      </c>
      <c r="C20" s="230"/>
      <c r="D20" t="s">
        <v>588</v>
      </c>
    </row>
    <row r="21" spans="1:4">
      <c r="A21" s="75">
        <v>20</v>
      </c>
      <c r="B21" s="231" t="s">
        <v>145</v>
      </c>
      <c r="C21" s="75" t="s">
        <v>136</v>
      </c>
      <c r="D21" t="s">
        <v>587</v>
      </c>
    </row>
    <row r="22" spans="1:4">
      <c r="A22" s="75">
        <v>21</v>
      </c>
      <c r="B22" s="231" t="s">
        <v>146</v>
      </c>
      <c r="C22" s="230"/>
      <c r="D22" t="s">
        <v>587</v>
      </c>
    </row>
    <row r="23" spans="1:4">
      <c r="A23" s="75">
        <v>22</v>
      </c>
      <c r="B23" s="231" t="s">
        <v>147</v>
      </c>
      <c r="C23" s="230"/>
      <c r="D23" t="s">
        <v>589</v>
      </c>
    </row>
    <row r="24" spans="1:4">
      <c r="A24" s="230">
        <v>23</v>
      </c>
      <c r="B24" s="231" t="s">
        <v>148</v>
      </c>
      <c r="C24" s="230"/>
      <c r="D24" t="s">
        <v>588</v>
      </c>
    </row>
    <row r="25" spans="1:4">
      <c r="A25" s="75">
        <v>24</v>
      </c>
      <c r="B25" s="231" t="s">
        <v>149</v>
      </c>
      <c r="C25" s="230"/>
      <c r="D25" t="s">
        <v>587</v>
      </c>
    </row>
    <row r="26" spans="1:4">
      <c r="A26" s="230">
        <v>25</v>
      </c>
      <c r="B26" s="231" t="s">
        <v>150</v>
      </c>
      <c r="C26" s="230"/>
      <c r="D26" t="s">
        <v>588</v>
      </c>
    </row>
    <row r="27" spans="1:4">
      <c r="A27" s="75">
        <v>26</v>
      </c>
      <c r="B27" s="227" t="s">
        <v>151</v>
      </c>
      <c r="C27" s="75"/>
      <c r="D27" t="s">
        <v>588</v>
      </c>
    </row>
    <row r="28" spans="1:4">
      <c r="A28" s="75">
        <v>27</v>
      </c>
      <c r="B28" s="227" t="s">
        <v>152</v>
      </c>
      <c r="C28" s="75"/>
      <c r="D28" t="s">
        <v>588</v>
      </c>
    </row>
    <row r="29" spans="1:4" ht="15.75" thickBot="1">
      <c r="A29" s="82">
        <v>28</v>
      </c>
      <c r="B29" s="233" t="s">
        <v>153</v>
      </c>
      <c r="C29" s="82"/>
      <c r="D29" t="s">
        <v>585</v>
      </c>
    </row>
    <row r="30" spans="1:4">
      <c r="A30" s="226">
        <v>29</v>
      </c>
      <c r="B30" s="232" t="s">
        <v>154</v>
      </c>
      <c r="C30" s="226"/>
      <c r="D30" t="s">
        <v>587</v>
      </c>
    </row>
    <row r="31" spans="1:4">
      <c r="A31" s="230">
        <v>30</v>
      </c>
      <c r="B31" s="231" t="s">
        <v>155</v>
      </c>
      <c r="C31" s="75"/>
      <c r="D31" t="s">
        <v>585</v>
      </c>
    </row>
    <row r="32" spans="1:4">
      <c r="A32" s="75">
        <v>31</v>
      </c>
      <c r="B32" s="227" t="s">
        <v>156</v>
      </c>
      <c r="C32" s="75" t="s">
        <v>692</v>
      </c>
      <c r="D32" t="s">
        <v>585</v>
      </c>
    </row>
    <row r="33" spans="1:4">
      <c r="A33" s="75">
        <v>32</v>
      </c>
      <c r="B33" s="227" t="s">
        <v>157</v>
      </c>
      <c r="C33" s="75" t="s">
        <v>694</v>
      </c>
      <c r="D33" t="s">
        <v>585</v>
      </c>
    </row>
    <row r="34" spans="1:4">
      <c r="A34" s="75">
        <v>33</v>
      </c>
      <c r="B34" s="227" t="s">
        <v>158</v>
      </c>
      <c r="C34" s="75" t="s">
        <v>694</v>
      </c>
      <c r="D34" t="s">
        <v>585</v>
      </c>
    </row>
    <row r="35" spans="1:4">
      <c r="A35" s="75">
        <v>34</v>
      </c>
      <c r="B35" s="319" t="s">
        <v>159</v>
      </c>
      <c r="C35" s="75" t="s">
        <v>160</v>
      </c>
      <c r="D35" t="s">
        <v>585</v>
      </c>
    </row>
    <row r="36" spans="1:4">
      <c r="A36" s="75">
        <v>35</v>
      </c>
      <c r="B36" s="231" t="s">
        <v>161</v>
      </c>
      <c r="C36" s="75" t="s">
        <v>693</v>
      </c>
      <c r="D36" t="s">
        <v>585</v>
      </c>
    </row>
    <row r="37" spans="1:4">
      <c r="A37" s="75">
        <v>36</v>
      </c>
      <c r="B37" s="227" t="s">
        <v>444</v>
      </c>
      <c r="C37" s="75" t="s">
        <v>160</v>
      </c>
      <c r="D37" t="s">
        <v>585</v>
      </c>
    </row>
    <row r="38" spans="1:4">
      <c r="A38" s="75">
        <v>37</v>
      </c>
      <c r="B38" s="227" t="s">
        <v>162</v>
      </c>
      <c r="C38" s="75" t="s">
        <v>160</v>
      </c>
      <c r="D38" t="s">
        <v>585</v>
      </c>
    </row>
    <row r="39" spans="1:4">
      <c r="A39" s="75">
        <v>38</v>
      </c>
      <c r="B39" s="227" t="s">
        <v>163</v>
      </c>
      <c r="C39" s="75" t="s">
        <v>160</v>
      </c>
      <c r="D39" t="s">
        <v>585</v>
      </c>
    </row>
    <row r="40" spans="1:4">
      <c r="A40" s="75">
        <v>39</v>
      </c>
      <c r="B40" s="227" t="s">
        <v>164</v>
      </c>
      <c r="C40" s="75" t="s">
        <v>160</v>
      </c>
      <c r="D40" t="s">
        <v>587</v>
      </c>
    </row>
    <row r="41" spans="1:4">
      <c r="A41" s="75">
        <v>40</v>
      </c>
      <c r="B41" s="227" t="s">
        <v>165</v>
      </c>
      <c r="C41" s="75" t="s">
        <v>160</v>
      </c>
      <c r="D41" t="s">
        <v>587</v>
      </c>
    </row>
    <row r="42" spans="1:4">
      <c r="A42" s="75">
        <v>41</v>
      </c>
      <c r="B42" s="227" t="s">
        <v>166</v>
      </c>
      <c r="C42" s="75" t="s">
        <v>160</v>
      </c>
      <c r="D42" t="s">
        <v>585</v>
      </c>
    </row>
    <row r="43" spans="1:4">
      <c r="A43" s="75">
        <v>42</v>
      </c>
      <c r="B43" s="227" t="s">
        <v>167</v>
      </c>
      <c r="C43" s="75" t="s">
        <v>160</v>
      </c>
      <c r="D43" t="s">
        <v>585</v>
      </c>
    </row>
    <row r="44" spans="1:4">
      <c r="A44" s="75">
        <v>43</v>
      </c>
      <c r="B44" s="227" t="s">
        <v>168</v>
      </c>
      <c r="C44" s="75" t="s">
        <v>160</v>
      </c>
      <c r="D44" t="s">
        <v>585</v>
      </c>
    </row>
    <row r="45" spans="1:4">
      <c r="A45" s="75">
        <v>44</v>
      </c>
      <c r="B45" s="227" t="s">
        <v>169</v>
      </c>
      <c r="C45" s="75" t="s">
        <v>160</v>
      </c>
      <c r="D45" t="s">
        <v>585</v>
      </c>
    </row>
    <row r="46" spans="1:4">
      <c r="A46" s="75">
        <v>45</v>
      </c>
      <c r="B46" s="227" t="s">
        <v>170</v>
      </c>
      <c r="C46" s="75" t="s">
        <v>160</v>
      </c>
      <c r="D46" t="s">
        <v>589</v>
      </c>
    </row>
    <row r="47" spans="1:4">
      <c r="A47" s="75">
        <v>46</v>
      </c>
      <c r="B47" s="227" t="s">
        <v>171</v>
      </c>
      <c r="C47" s="75"/>
      <c r="D47" t="s">
        <v>585</v>
      </c>
    </row>
    <row r="48" spans="1:4">
      <c r="A48" s="230">
        <v>47</v>
      </c>
      <c r="B48" s="231" t="s">
        <v>172</v>
      </c>
      <c r="C48" s="75" t="s">
        <v>693</v>
      </c>
      <c r="D48" t="s">
        <v>587</v>
      </c>
    </row>
    <row r="49" spans="1:4">
      <c r="A49" s="230">
        <v>48</v>
      </c>
      <c r="B49" s="231" t="s">
        <v>173</v>
      </c>
      <c r="C49" s="75"/>
      <c r="D49" t="s">
        <v>585</v>
      </c>
    </row>
    <row r="50" spans="1:4">
      <c r="A50" s="75">
        <v>49</v>
      </c>
      <c r="B50" s="227" t="s">
        <v>175</v>
      </c>
      <c r="C50" s="75" t="s">
        <v>174</v>
      </c>
      <c r="D50" t="s">
        <v>585</v>
      </c>
    </row>
    <row r="51" spans="1:4">
      <c r="A51" s="75">
        <v>50</v>
      </c>
      <c r="B51" s="227" t="s">
        <v>176</v>
      </c>
      <c r="C51" s="75" t="s">
        <v>377</v>
      </c>
      <c r="D51" t="s">
        <v>585</v>
      </c>
    </row>
    <row r="52" spans="1:4">
      <c r="A52" s="75">
        <v>51</v>
      </c>
      <c r="B52" s="227" t="s">
        <v>177</v>
      </c>
      <c r="C52" s="75" t="s">
        <v>174</v>
      </c>
      <c r="D52" t="s">
        <v>585</v>
      </c>
    </row>
    <row r="53" spans="1:4">
      <c r="A53" s="75">
        <v>52</v>
      </c>
      <c r="B53" s="227" t="s">
        <v>178</v>
      </c>
      <c r="C53" s="75" t="s">
        <v>174</v>
      </c>
      <c r="D53" t="s">
        <v>585</v>
      </c>
    </row>
    <row r="54" spans="1:4">
      <c r="A54" s="75">
        <v>53</v>
      </c>
      <c r="B54" s="227" t="s">
        <v>179</v>
      </c>
      <c r="C54" s="75"/>
      <c r="D54" t="s">
        <v>585</v>
      </c>
    </row>
    <row r="55" spans="1:4">
      <c r="A55" s="75">
        <v>54</v>
      </c>
      <c r="B55" s="231" t="s">
        <v>180</v>
      </c>
      <c r="C55" s="230" t="s">
        <v>815</v>
      </c>
      <c r="D55" t="s">
        <v>585</v>
      </c>
    </row>
    <row r="56" spans="1:4">
      <c r="A56" s="157">
        <v>55</v>
      </c>
      <c r="B56" s="235" t="s">
        <v>181</v>
      </c>
      <c r="C56" s="230" t="s">
        <v>815</v>
      </c>
      <c r="D56" t="s">
        <v>585</v>
      </c>
    </row>
    <row r="57" spans="1:4">
      <c r="A57" s="75">
        <v>57</v>
      </c>
      <c r="B57" s="231" t="s">
        <v>182</v>
      </c>
      <c r="C57" s="75" t="s">
        <v>130</v>
      </c>
      <c r="D57" t="s">
        <v>585</v>
      </c>
    </row>
    <row r="58" spans="1:4">
      <c r="A58" s="75">
        <v>58</v>
      </c>
      <c r="B58" s="227" t="s">
        <v>183</v>
      </c>
      <c r="C58" s="230" t="s">
        <v>827</v>
      </c>
      <c r="D58" t="s">
        <v>585</v>
      </c>
    </row>
    <row r="59" spans="1:4">
      <c r="A59" s="75">
        <v>59</v>
      </c>
      <c r="B59" s="227" t="s">
        <v>184</v>
      </c>
      <c r="C59" s="75"/>
      <c r="D59" t="s">
        <v>585</v>
      </c>
    </row>
    <row r="60" spans="1:4">
      <c r="A60" s="75">
        <v>60</v>
      </c>
      <c r="B60" s="227" t="s">
        <v>185</v>
      </c>
      <c r="C60" s="75"/>
      <c r="D60" t="s">
        <v>585</v>
      </c>
    </row>
    <row r="61" spans="1:4">
      <c r="A61" s="75">
        <v>61</v>
      </c>
      <c r="B61" s="231" t="s">
        <v>186</v>
      </c>
      <c r="C61" s="230"/>
      <c r="D61" t="s">
        <v>585</v>
      </c>
    </row>
    <row r="62" spans="1:4">
      <c r="A62" s="75">
        <v>62</v>
      </c>
      <c r="B62" s="227" t="s">
        <v>187</v>
      </c>
      <c r="C62" s="75" t="s">
        <v>267</v>
      </c>
      <c r="D62" t="s">
        <v>587</v>
      </c>
    </row>
    <row r="63" spans="1:4">
      <c r="A63" s="75">
        <v>63</v>
      </c>
      <c r="B63" s="227" t="s">
        <v>188</v>
      </c>
      <c r="C63" s="75"/>
      <c r="D63" t="s">
        <v>585</v>
      </c>
    </row>
    <row r="64" spans="1:4">
      <c r="A64" s="75">
        <v>64</v>
      </c>
      <c r="B64" s="227" t="s">
        <v>189</v>
      </c>
      <c r="C64" s="75"/>
      <c r="D64" t="s">
        <v>587</v>
      </c>
    </row>
    <row r="65" spans="1:4">
      <c r="A65" s="75">
        <v>65</v>
      </c>
      <c r="B65" s="227" t="s">
        <v>190</v>
      </c>
      <c r="C65" s="75"/>
      <c r="D65" t="s">
        <v>588</v>
      </c>
    </row>
    <row r="66" spans="1:4">
      <c r="A66" s="75">
        <v>66</v>
      </c>
      <c r="B66" s="227" t="s">
        <v>191</v>
      </c>
      <c r="C66" s="75"/>
      <c r="D66" t="s">
        <v>587</v>
      </c>
    </row>
    <row r="67" spans="1:4">
      <c r="A67" s="75">
        <v>67</v>
      </c>
      <c r="B67" s="227" t="s">
        <v>192</v>
      </c>
      <c r="C67" s="75"/>
      <c r="D67" t="s">
        <v>586</v>
      </c>
    </row>
    <row r="68" spans="1:4">
      <c r="A68" s="75">
        <v>68</v>
      </c>
      <c r="B68" s="227" t="s">
        <v>193</v>
      </c>
      <c r="C68" s="75"/>
      <c r="D68" t="s">
        <v>589</v>
      </c>
    </row>
    <row r="69" spans="1:4">
      <c r="A69" s="75">
        <v>69</v>
      </c>
      <c r="B69" s="334" t="s">
        <v>194</v>
      </c>
      <c r="C69" s="335" t="s">
        <v>195</v>
      </c>
      <c r="D69" t="s">
        <v>589</v>
      </c>
    </row>
    <row r="70" spans="1:4">
      <c r="A70" s="75">
        <v>70</v>
      </c>
      <c r="B70" s="334" t="s">
        <v>196</v>
      </c>
      <c r="C70" s="335" t="s">
        <v>195</v>
      </c>
      <c r="D70" t="s">
        <v>585</v>
      </c>
    </row>
    <row r="71" spans="1:4">
      <c r="A71" s="75">
        <v>71</v>
      </c>
      <c r="B71" s="334" t="s">
        <v>197</v>
      </c>
      <c r="C71" s="75" t="s">
        <v>160</v>
      </c>
      <c r="D71" t="s">
        <v>585</v>
      </c>
    </row>
    <row r="72" spans="1:4">
      <c r="A72" s="75">
        <v>72</v>
      </c>
      <c r="B72" s="334" t="s">
        <v>198</v>
      </c>
      <c r="C72" s="75" t="s">
        <v>257</v>
      </c>
      <c r="D72" t="s">
        <v>585</v>
      </c>
    </row>
    <row r="73" spans="1:4">
      <c r="A73" s="75">
        <v>73</v>
      </c>
      <c r="B73" s="334" t="s">
        <v>199</v>
      </c>
      <c r="C73" s="75" t="s">
        <v>257</v>
      </c>
      <c r="D73" t="s">
        <v>586</v>
      </c>
    </row>
    <row r="74" spans="1:4">
      <c r="A74" s="75">
        <v>74</v>
      </c>
      <c r="B74" s="334" t="s">
        <v>200</v>
      </c>
      <c r="C74" s="335" t="s">
        <v>195</v>
      </c>
      <c r="D74" t="s">
        <v>587</v>
      </c>
    </row>
    <row r="75" spans="1:4">
      <c r="A75" s="75">
        <v>75</v>
      </c>
      <c r="B75" s="334" t="s">
        <v>201</v>
      </c>
      <c r="C75" s="335" t="s">
        <v>195</v>
      </c>
      <c r="D75" t="s">
        <v>585</v>
      </c>
    </row>
    <row r="76" spans="1:4">
      <c r="A76" s="75">
        <v>76</v>
      </c>
      <c r="B76" s="231" t="s">
        <v>202</v>
      </c>
      <c r="C76" s="335" t="s">
        <v>195</v>
      </c>
      <c r="D76" t="s">
        <v>586</v>
      </c>
    </row>
    <row r="77" spans="1:4">
      <c r="A77" s="75">
        <v>77</v>
      </c>
      <c r="B77" s="231" t="s">
        <v>203</v>
      </c>
      <c r="C77" s="75" t="s">
        <v>828</v>
      </c>
      <c r="D77" t="s">
        <v>588</v>
      </c>
    </row>
    <row r="78" spans="1:4">
      <c r="A78" s="75">
        <v>78</v>
      </c>
      <c r="B78" s="227" t="s">
        <v>204</v>
      </c>
      <c r="C78" s="75" t="s">
        <v>828</v>
      </c>
      <c r="D78" t="s">
        <v>585</v>
      </c>
    </row>
    <row r="79" spans="1:4">
      <c r="A79" s="75">
        <v>79</v>
      </c>
      <c r="B79" s="227" t="s">
        <v>205</v>
      </c>
      <c r="C79" s="75"/>
      <c r="D79" t="s">
        <v>585</v>
      </c>
    </row>
    <row r="80" spans="1:4">
      <c r="A80" s="75">
        <v>80</v>
      </c>
      <c r="B80" s="227" t="s">
        <v>206</v>
      </c>
      <c r="C80" s="75" t="s">
        <v>393</v>
      </c>
      <c r="D80" t="s">
        <v>585</v>
      </c>
    </row>
    <row r="81" spans="1:4">
      <c r="A81" s="75">
        <v>81</v>
      </c>
      <c r="B81" s="227" t="s">
        <v>207</v>
      </c>
      <c r="C81" s="75" t="s">
        <v>208</v>
      </c>
      <c r="D81" t="s">
        <v>585</v>
      </c>
    </row>
    <row r="82" spans="1:4">
      <c r="A82" s="75">
        <v>82</v>
      </c>
      <c r="B82" s="227" t="s">
        <v>209</v>
      </c>
      <c r="C82" s="75" t="s">
        <v>208</v>
      </c>
      <c r="D82" t="s">
        <v>585</v>
      </c>
    </row>
    <row r="83" spans="1:4">
      <c r="A83" s="75">
        <v>83</v>
      </c>
      <c r="B83" s="227" t="s">
        <v>210</v>
      </c>
      <c r="C83" s="75" t="s">
        <v>208</v>
      </c>
      <c r="D83" t="s">
        <v>588</v>
      </c>
    </row>
    <row r="84" spans="1:4">
      <c r="A84" s="75">
        <v>84</v>
      </c>
      <c r="B84" s="227" t="s">
        <v>211</v>
      </c>
      <c r="C84" s="75" t="s">
        <v>208</v>
      </c>
      <c r="D84" t="s">
        <v>585</v>
      </c>
    </row>
    <row r="85" spans="1:4">
      <c r="A85" s="75">
        <v>85</v>
      </c>
      <c r="B85" s="227" t="s">
        <v>212</v>
      </c>
      <c r="C85" s="75" t="s">
        <v>208</v>
      </c>
      <c r="D85" t="s">
        <v>585</v>
      </c>
    </row>
    <row r="86" spans="1:4">
      <c r="A86" s="75">
        <v>86</v>
      </c>
      <c r="B86" s="227" t="s">
        <v>213</v>
      </c>
      <c r="C86" s="75" t="s">
        <v>208</v>
      </c>
      <c r="D86" t="s">
        <v>585</v>
      </c>
    </row>
    <row r="87" spans="1:4">
      <c r="A87" s="75">
        <v>88</v>
      </c>
      <c r="B87" s="231" t="s">
        <v>214</v>
      </c>
      <c r="C87" s="75" t="s">
        <v>215</v>
      </c>
      <c r="D87" t="s">
        <v>585</v>
      </c>
    </row>
    <row r="88" spans="1:4">
      <c r="A88" s="75">
        <v>89</v>
      </c>
      <c r="B88" s="227" t="s">
        <v>216</v>
      </c>
      <c r="C88" s="75" t="s">
        <v>215</v>
      </c>
      <c r="D88" t="s">
        <v>585</v>
      </c>
    </row>
    <row r="89" spans="1:4">
      <c r="A89" s="75">
        <v>90</v>
      </c>
      <c r="B89" s="227" t="s">
        <v>217</v>
      </c>
      <c r="C89" s="75" t="s">
        <v>215</v>
      </c>
      <c r="D89" t="s">
        <v>585</v>
      </c>
    </row>
    <row r="90" spans="1:4">
      <c r="A90" s="82">
        <v>91</v>
      </c>
      <c r="B90" s="233" t="s">
        <v>218</v>
      </c>
      <c r="C90" s="75" t="s">
        <v>215</v>
      </c>
      <c r="D90" t="s">
        <v>585</v>
      </c>
    </row>
    <row r="91" spans="1:4">
      <c r="A91" s="75">
        <v>92</v>
      </c>
      <c r="B91" s="227" t="s">
        <v>219</v>
      </c>
      <c r="C91" s="75" t="s">
        <v>215</v>
      </c>
      <c r="D91" t="s">
        <v>585</v>
      </c>
    </row>
    <row r="92" spans="1:4">
      <c r="A92" s="75">
        <v>93</v>
      </c>
      <c r="B92" s="227" t="s">
        <v>220</v>
      </c>
      <c r="C92" s="75" t="s">
        <v>215</v>
      </c>
      <c r="D92" t="s">
        <v>585</v>
      </c>
    </row>
    <row r="93" spans="1:4">
      <c r="A93" s="75">
        <v>94</v>
      </c>
      <c r="B93" s="227" t="s">
        <v>221</v>
      </c>
      <c r="C93" s="75" t="s">
        <v>215</v>
      </c>
      <c r="D93" t="s">
        <v>585</v>
      </c>
    </row>
    <row r="94" spans="1:4">
      <c r="A94" s="75">
        <v>95</v>
      </c>
      <c r="B94" s="231" t="s">
        <v>222</v>
      </c>
      <c r="C94" s="75" t="s">
        <v>223</v>
      </c>
      <c r="D94" t="s">
        <v>585</v>
      </c>
    </row>
    <row r="95" spans="1:4">
      <c r="A95" s="75">
        <v>96</v>
      </c>
      <c r="B95" s="227" t="s">
        <v>224</v>
      </c>
      <c r="C95" s="75" t="s">
        <v>223</v>
      </c>
      <c r="D95" t="s">
        <v>585</v>
      </c>
    </row>
    <row r="96" spans="1:4">
      <c r="A96" s="75">
        <v>97</v>
      </c>
      <c r="B96" s="227" t="s">
        <v>225</v>
      </c>
      <c r="C96" s="75" t="s">
        <v>223</v>
      </c>
      <c r="D96" t="s">
        <v>585</v>
      </c>
    </row>
    <row r="97" spans="1:4">
      <c r="A97" s="75">
        <v>98</v>
      </c>
      <c r="B97" s="227" t="s">
        <v>226</v>
      </c>
      <c r="C97" s="75" t="s">
        <v>223</v>
      </c>
      <c r="D97" t="s">
        <v>585</v>
      </c>
    </row>
    <row r="98" spans="1:4">
      <c r="A98" s="75">
        <v>99</v>
      </c>
      <c r="B98" s="227" t="s">
        <v>227</v>
      </c>
      <c r="C98" s="75" t="s">
        <v>223</v>
      </c>
      <c r="D98" t="s">
        <v>585</v>
      </c>
    </row>
    <row r="99" spans="1:4">
      <c r="A99" s="75">
        <v>100</v>
      </c>
      <c r="B99" s="227" t="s">
        <v>228</v>
      </c>
      <c r="C99" s="75" t="s">
        <v>223</v>
      </c>
      <c r="D99" t="s">
        <v>585</v>
      </c>
    </row>
    <row r="100" spans="1:4">
      <c r="A100" s="75">
        <v>101</v>
      </c>
      <c r="B100" s="227" t="s">
        <v>229</v>
      </c>
      <c r="C100" s="75"/>
      <c r="D100" t="s">
        <v>585</v>
      </c>
    </row>
    <row r="101" spans="1:4">
      <c r="A101" s="75">
        <v>102</v>
      </c>
      <c r="B101" s="227" t="s">
        <v>230</v>
      </c>
      <c r="C101" s="75"/>
      <c r="D101" t="s">
        <v>585</v>
      </c>
    </row>
    <row r="102" spans="1:4">
      <c r="A102" s="75">
        <v>103</v>
      </c>
      <c r="B102" s="234" t="s">
        <v>231</v>
      </c>
      <c r="C102" s="75"/>
      <c r="D102" t="s">
        <v>585</v>
      </c>
    </row>
    <row r="103" spans="1:4">
      <c r="A103" s="75">
        <v>104</v>
      </c>
      <c r="B103" s="234" t="s">
        <v>232</v>
      </c>
      <c r="C103" s="75"/>
      <c r="D103" t="s">
        <v>585</v>
      </c>
    </row>
    <row r="104" spans="1:4">
      <c r="A104" s="75">
        <v>105</v>
      </c>
      <c r="B104" s="234" t="s">
        <v>233</v>
      </c>
      <c r="C104" s="75"/>
      <c r="D104" t="s">
        <v>585</v>
      </c>
    </row>
    <row r="105" spans="1:4">
      <c r="A105" s="75">
        <v>106</v>
      </c>
      <c r="B105" s="234" t="s">
        <v>234</v>
      </c>
      <c r="C105" s="75" t="s">
        <v>530</v>
      </c>
      <c r="D105" t="s">
        <v>585</v>
      </c>
    </row>
    <row r="106" spans="1:4">
      <c r="A106" s="75">
        <v>107</v>
      </c>
      <c r="B106" s="234" t="s">
        <v>235</v>
      </c>
      <c r="C106" s="75"/>
      <c r="D106" t="s">
        <v>585</v>
      </c>
    </row>
    <row r="107" spans="1:4">
      <c r="A107" s="230">
        <v>108</v>
      </c>
      <c r="B107" s="231" t="s">
        <v>236</v>
      </c>
      <c r="C107" s="75" t="s">
        <v>530</v>
      </c>
      <c r="D107" t="s">
        <v>585</v>
      </c>
    </row>
    <row r="108" spans="1:4">
      <c r="A108" s="75">
        <v>109</v>
      </c>
      <c r="B108" s="231" t="s">
        <v>237</v>
      </c>
      <c r="C108" s="75" t="s">
        <v>828</v>
      </c>
      <c r="D108" t="s">
        <v>585</v>
      </c>
    </row>
    <row r="109" spans="1:4">
      <c r="A109" s="75">
        <v>110</v>
      </c>
      <c r="B109" s="227" t="s">
        <v>238</v>
      </c>
      <c r="C109" s="75" t="s">
        <v>828</v>
      </c>
      <c r="D109" t="s">
        <v>588</v>
      </c>
    </row>
    <row r="110" spans="1:4">
      <c r="A110" s="75">
        <v>111</v>
      </c>
      <c r="B110" s="227" t="s">
        <v>239</v>
      </c>
      <c r="C110" s="75"/>
      <c r="D110" t="s">
        <v>585</v>
      </c>
    </row>
    <row r="111" spans="1:4">
      <c r="A111" s="75">
        <v>112</v>
      </c>
      <c r="B111" s="227" t="s">
        <v>240</v>
      </c>
      <c r="C111" s="75" t="s">
        <v>828</v>
      </c>
      <c r="D111" t="s">
        <v>585</v>
      </c>
    </row>
    <row r="112" spans="1:4">
      <c r="A112" s="75">
        <v>113</v>
      </c>
      <c r="B112" s="227" t="s">
        <v>241</v>
      </c>
      <c r="C112" s="75" t="s">
        <v>364</v>
      </c>
      <c r="D112" t="s">
        <v>585</v>
      </c>
    </row>
    <row r="113" spans="1:4">
      <c r="A113" s="75">
        <v>114</v>
      </c>
      <c r="B113" s="227" t="s">
        <v>242</v>
      </c>
      <c r="C113" s="75"/>
      <c r="D113" t="s">
        <v>585</v>
      </c>
    </row>
    <row r="114" spans="1:4">
      <c r="A114" s="75">
        <v>115</v>
      </c>
      <c r="B114" s="231" t="s">
        <v>243</v>
      </c>
      <c r="C114" s="75"/>
      <c r="D114" t="s">
        <v>585</v>
      </c>
    </row>
    <row r="115" spans="1:4">
      <c r="A115" s="75">
        <v>116</v>
      </c>
      <c r="B115" s="227" t="s">
        <v>244</v>
      </c>
      <c r="C115" s="75"/>
      <c r="D115" t="s">
        <v>586</v>
      </c>
    </row>
    <row r="116" spans="1:4">
      <c r="A116" s="75">
        <v>117</v>
      </c>
      <c r="B116" s="227" t="s">
        <v>245</v>
      </c>
      <c r="C116" s="75"/>
      <c r="D116" t="s">
        <v>585</v>
      </c>
    </row>
    <row r="117" spans="1:4">
      <c r="A117" s="230">
        <v>118</v>
      </c>
      <c r="B117" s="227" t="s">
        <v>246</v>
      </c>
      <c r="C117" s="75"/>
      <c r="D117" t="s">
        <v>585</v>
      </c>
    </row>
    <row r="118" spans="1:4">
      <c r="A118" s="75">
        <v>119</v>
      </c>
      <c r="B118" s="227" t="s">
        <v>247</v>
      </c>
      <c r="C118" s="75"/>
      <c r="D118" t="s">
        <v>585</v>
      </c>
    </row>
    <row r="119" spans="1:4">
      <c r="A119" s="75">
        <v>120</v>
      </c>
      <c r="B119" s="227" t="s">
        <v>248</v>
      </c>
      <c r="C119" s="75"/>
      <c r="D119" t="s">
        <v>585</v>
      </c>
    </row>
    <row r="120" spans="1:4">
      <c r="A120" s="75">
        <v>121</v>
      </c>
      <c r="B120" s="227" t="s">
        <v>249</v>
      </c>
      <c r="C120" s="230" t="s">
        <v>364</v>
      </c>
      <c r="D120" t="s">
        <v>585</v>
      </c>
    </row>
    <row r="121" spans="1:4">
      <c r="A121" s="75">
        <v>122</v>
      </c>
      <c r="B121" s="227" t="s">
        <v>250</v>
      </c>
      <c r="C121" s="75" t="s">
        <v>692</v>
      </c>
      <c r="D121" t="s">
        <v>585</v>
      </c>
    </row>
    <row r="122" spans="1:4">
      <c r="A122" s="75">
        <v>123</v>
      </c>
      <c r="B122" s="227" t="s">
        <v>251</v>
      </c>
      <c r="C122" s="75"/>
      <c r="D122" t="s">
        <v>585</v>
      </c>
    </row>
    <row r="123" spans="1:4">
      <c r="A123" s="230">
        <v>124</v>
      </c>
      <c r="B123" s="227" t="s">
        <v>252</v>
      </c>
      <c r="C123" s="75"/>
      <c r="D123" t="s">
        <v>585</v>
      </c>
    </row>
    <row r="124" spans="1:4">
      <c r="A124" s="230">
        <v>125</v>
      </c>
      <c r="B124" s="231" t="s">
        <v>253</v>
      </c>
      <c r="C124" s="230" t="s">
        <v>827</v>
      </c>
      <c r="D124" t="s">
        <v>585</v>
      </c>
    </row>
    <row r="125" spans="1:4">
      <c r="A125" s="230">
        <v>126</v>
      </c>
      <c r="B125" s="231" t="s">
        <v>254</v>
      </c>
      <c r="C125" s="230" t="s">
        <v>827</v>
      </c>
      <c r="D125" t="s">
        <v>585</v>
      </c>
    </row>
    <row r="126" spans="1:4">
      <c r="A126" s="75">
        <v>127</v>
      </c>
      <c r="B126" s="227" t="s">
        <v>255</v>
      </c>
      <c r="C126" s="75" t="s">
        <v>174</v>
      </c>
      <c r="D126" t="s">
        <v>585</v>
      </c>
    </row>
    <row r="127" spans="1:4">
      <c r="A127" s="230">
        <v>128</v>
      </c>
      <c r="B127" s="231" t="s">
        <v>503</v>
      </c>
      <c r="C127" s="230" t="s">
        <v>827</v>
      </c>
      <c r="D127" t="s">
        <v>585</v>
      </c>
    </row>
    <row r="128" spans="1:4">
      <c r="A128" s="230">
        <v>129</v>
      </c>
      <c r="B128" s="231" t="s">
        <v>504</v>
      </c>
      <c r="C128" s="230" t="s">
        <v>827</v>
      </c>
      <c r="D128" t="s">
        <v>585</v>
      </c>
    </row>
    <row r="129" spans="1:4">
      <c r="A129" s="75">
        <v>130</v>
      </c>
      <c r="B129" s="231" t="s">
        <v>256</v>
      </c>
      <c r="C129" s="75" t="s">
        <v>257</v>
      </c>
      <c r="D129" t="s">
        <v>585</v>
      </c>
    </row>
    <row r="130" spans="1:4">
      <c r="A130" s="75">
        <v>131</v>
      </c>
      <c r="B130" s="227" t="s">
        <v>258</v>
      </c>
      <c r="C130" s="75" t="s">
        <v>257</v>
      </c>
      <c r="D130" t="s">
        <v>587</v>
      </c>
    </row>
    <row r="131" spans="1:4">
      <c r="A131" s="75">
        <v>132</v>
      </c>
      <c r="B131" s="227" t="s">
        <v>259</v>
      </c>
      <c r="C131" s="75"/>
      <c r="D131" t="s">
        <v>587</v>
      </c>
    </row>
    <row r="132" spans="1:4">
      <c r="A132" s="75">
        <v>133</v>
      </c>
      <c r="B132" s="227" t="s">
        <v>260</v>
      </c>
      <c r="C132" s="75"/>
      <c r="D132" t="s">
        <v>588</v>
      </c>
    </row>
    <row r="133" spans="1:4">
      <c r="A133" s="75">
        <v>134</v>
      </c>
      <c r="B133" s="227" t="s">
        <v>261</v>
      </c>
      <c r="C133" s="75"/>
      <c r="D133" t="s">
        <v>588</v>
      </c>
    </row>
    <row r="134" spans="1:4">
      <c r="A134" s="75">
        <v>135</v>
      </c>
      <c r="B134" s="227" t="s">
        <v>262</v>
      </c>
      <c r="C134" s="75"/>
      <c r="D134" t="s">
        <v>586</v>
      </c>
    </row>
    <row r="135" spans="1:4">
      <c r="A135" s="75">
        <v>136</v>
      </c>
      <c r="B135" s="227" t="s">
        <v>263</v>
      </c>
      <c r="C135" s="75"/>
      <c r="D135" t="s">
        <v>588</v>
      </c>
    </row>
    <row r="136" spans="1:4">
      <c r="A136" s="75">
        <v>137</v>
      </c>
      <c r="B136" s="227" t="s">
        <v>264</v>
      </c>
      <c r="C136" s="75"/>
      <c r="D136" t="s">
        <v>588</v>
      </c>
    </row>
    <row r="137" spans="1:4">
      <c r="A137" s="75">
        <v>138</v>
      </c>
      <c r="B137" s="227" t="s">
        <v>265</v>
      </c>
      <c r="C137" s="75" t="s">
        <v>257</v>
      </c>
      <c r="D137" t="s">
        <v>588</v>
      </c>
    </row>
    <row r="138" spans="1:4">
      <c r="A138" s="75">
        <v>139</v>
      </c>
      <c r="B138" s="320" t="s">
        <v>266</v>
      </c>
      <c r="C138" s="75" t="s">
        <v>267</v>
      </c>
      <c r="D138" t="s">
        <v>588</v>
      </c>
    </row>
    <row r="139" spans="1:4">
      <c r="A139" s="75">
        <v>140</v>
      </c>
      <c r="B139" s="227" t="s">
        <v>268</v>
      </c>
      <c r="C139" s="75" t="s">
        <v>267</v>
      </c>
      <c r="D139" t="s">
        <v>587</v>
      </c>
    </row>
    <row r="140" spans="1:4">
      <c r="A140" s="75">
        <v>141</v>
      </c>
      <c r="B140" s="227" t="s">
        <v>269</v>
      </c>
      <c r="C140" s="75" t="s">
        <v>267</v>
      </c>
      <c r="D140" t="s">
        <v>585</v>
      </c>
    </row>
    <row r="141" spans="1:4">
      <c r="A141" s="75">
        <v>142</v>
      </c>
      <c r="B141" s="227" t="s">
        <v>270</v>
      </c>
      <c r="C141" s="75" t="s">
        <v>267</v>
      </c>
      <c r="D141" t="s">
        <v>587</v>
      </c>
    </row>
    <row r="142" spans="1:4">
      <c r="A142" s="75">
        <v>143</v>
      </c>
      <c r="B142" s="227" t="s">
        <v>271</v>
      </c>
      <c r="C142" s="75"/>
      <c r="D142" t="s">
        <v>585</v>
      </c>
    </row>
    <row r="143" spans="1:4">
      <c r="A143" s="75">
        <v>144</v>
      </c>
      <c r="B143" s="227" t="s">
        <v>272</v>
      </c>
      <c r="C143" s="75" t="s">
        <v>267</v>
      </c>
      <c r="D143" t="s">
        <v>585</v>
      </c>
    </row>
    <row r="144" spans="1:4">
      <c r="A144" s="75">
        <v>145</v>
      </c>
      <c r="B144" s="227" t="s">
        <v>273</v>
      </c>
      <c r="C144" s="75"/>
      <c r="D144" t="s">
        <v>585</v>
      </c>
    </row>
    <row r="145" spans="1:4">
      <c r="A145" s="75">
        <v>146</v>
      </c>
      <c r="B145" s="227" t="s">
        <v>274</v>
      </c>
      <c r="C145" s="75"/>
      <c r="D145" t="s">
        <v>587</v>
      </c>
    </row>
    <row r="146" spans="1:4">
      <c r="A146" s="75">
        <v>147</v>
      </c>
      <c r="B146" s="227" t="s">
        <v>275</v>
      </c>
      <c r="C146" s="75"/>
      <c r="D146" t="s">
        <v>587</v>
      </c>
    </row>
    <row r="147" spans="1:4">
      <c r="A147" s="82">
        <v>148</v>
      </c>
      <c r="B147" s="233" t="s">
        <v>276</v>
      </c>
      <c r="C147" s="82" t="s">
        <v>267</v>
      </c>
      <c r="D147" t="s">
        <v>587</v>
      </c>
    </row>
    <row r="148" spans="1:4">
      <c r="A148" s="75">
        <v>149</v>
      </c>
      <c r="B148" s="227" t="s">
        <v>277</v>
      </c>
      <c r="C148" s="75" t="s">
        <v>267</v>
      </c>
      <c r="D148" t="s">
        <v>588</v>
      </c>
    </row>
    <row r="149" spans="1:4">
      <c r="A149" s="157">
        <v>150</v>
      </c>
      <c r="B149" s="235" t="s">
        <v>278</v>
      </c>
      <c r="C149" s="157" t="s">
        <v>267</v>
      </c>
      <c r="D149" t="s">
        <v>588</v>
      </c>
    </row>
    <row r="150" spans="1:4">
      <c r="A150" s="346">
        <v>151</v>
      </c>
      <c r="B150" s="347" t="s">
        <v>279</v>
      </c>
      <c r="C150" s="346"/>
      <c r="D150" t="s">
        <v>588</v>
      </c>
    </row>
    <row r="151" spans="1:4">
      <c r="A151" s="75">
        <v>152</v>
      </c>
      <c r="B151" s="227" t="s">
        <v>280</v>
      </c>
      <c r="C151" s="75" t="s">
        <v>267</v>
      </c>
      <c r="D151" t="s">
        <v>586</v>
      </c>
    </row>
    <row r="152" spans="1:4">
      <c r="A152" s="157">
        <v>153</v>
      </c>
      <c r="B152" s="235" t="s">
        <v>281</v>
      </c>
      <c r="C152" s="157" t="s">
        <v>267</v>
      </c>
      <c r="D152" t="s">
        <v>585</v>
      </c>
    </row>
    <row r="153" spans="1:4">
      <c r="A153" s="75">
        <v>154</v>
      </c>
      <c r="B153" s="321" t="s">
        <v>282</v>
      </c>
      <c r="C153" s="75" t="s">
        <v>267</v>
      </c>
      <c r="D153" t="s">
        <v>588</v>
      </c>
    </row>
    <row r="154" spans="1:4">
      <c r="A154" s="75">
        <v>155</v>
      </c>
      <c r="B154" s="321" t="s">
        <v>283</v>
      </c>
      <c r="C154" s="75"/>
      <c r="D154" t="s">
        <v>586</v>
      </c>
    </row>
    <row r="155" spans="1:4">
      <c r="A155" s="75">
        <v>156</v>
      </c>
      <c r="B155" s="321" t="s">
        <v>284</v>
      </c>
      <c r="C155" s="75"/>
      <c r="D155" t="s">
        <v>585</v>
      </c>
    </row>
    <row r="156" spans="1:4">
      <c r="A156" s="75">
        <v>157</v>
      </c>
      <c r="B156" s="227" t="s">
        <v>285</v>
      </c>
      <c r="C156" s="75"/>
      <c r="D156" t="s">
        <v>586</v>
      </c>
    </row>
    <row r="157" spans="1:4">
      <c r="A157" s="75">
        <v>158</v>
      </c>
      <c r="B157" s="231" t="s">
        <v>286</v>
      </c>
      <c r="C157" s="230"/>
      <c r="D157" t="s">
        <v>586</v>
      </c>
    </row>
    <row r="158" spans="1:4">
      <c r="A158" s="75">
        <v>159</v>
      </c>
      <c r="B158" s="227" t="s">
        <v>287</v>
      </c>
      <c r="C158" s="75"/>
      <c r="D158" t="s">
        <v>588</v>
      </c>
    </row>
    <row r="159" spans="1:4">
      <c r="A159" s="75">
        <v>160</v>
      </c>
      <c r="B159" s="227" t="s">
        <v>288</v>
      </c>
      <c r="C159" s="75"/>
      <c r="D159" t="s">
        <v>586</v>
      </c>
    </row>
    <row r="160" spans="1:4" ht="15.75">
      <c r="A160" s="75">
        <v>161</v>
      </c>
      <c r="B160" s="336" t="s">
        <v>289</v>
      </c>
      <c r="C160" s="75"/>
      <c r="D160" t="s">
        <v>588</v>
      </c>
    </row>
    <row r="161" spans="1:4" ht="15.75" thickBot="1">
      <c r="A161" s="82">
        <v>162</v>
      </c>
      <c r="B161" s="233" t="s">
        <v>290</v>
      </c>
      <c r="C161" s="82"/>
      <c r="D161" t="s">
        <v>588</v>
      </c>
    </row>
    <row r="162" spans="1:4">
      <c r="A162" s="226">
        <v>163</v>
      </c>
      <c r="B162" s="232" t="s">
        <v>291</v>
      </c>
      <c r="C162" s="226"/>
      <c r="D162" t="s">
        <v>588</v>
      </c>
    </row>
    <row r="163" spans="1:4">
      <c r="A163" s="75">
        <v>164</v>
      </c>
      <c r="B163" s="337" t="s">
        <v>292</v>
      </c>
      <c r="C163" s="230"/>
      <c r="D163" t="s">
        <v>586</v>
      </c>
    </row>
    <row r="164" spans="1:4">
      <c r="A164" s="75">
        <v>165</v>
      </c>
      <c r="B164" s="322" t="s">
        <v>293</v>
      </c>
      <c r="C164" s="75"/>
      <c r="D164" t="s">
        <v>587</v>
      </c>
    </row>
    <row r="165" spans="1:4">
      <c r="A165" s="75">
        <v>166</v>
      </c>
      <c r="B165" s="322" t="s">
        <v>294</v>
      </c>
      <c r="C165" s="75"/>
      <c r="D165" t="s">
        <v>585</v>
      </c>
    </row>
    <row r="166" spans="1:4">
      <c r="A166" s="75">
        <v>167</v>
      </c>
      <c r="B166" s="322" t="s">
        <v>295</v>
      </c>
      <c r="C166" s="75"/>
      <c r="D166" t="s">
        <v>585</v>
      </c>
    </row>
    <row r="167" spans="1:4">
      <c r="A167" s="75">
        <v>168</v>
      </c>
      <c r="B167" s="322" t="s">
        <v>296</v>
      </c>
      <c r="C167" s="75"/>
      <c r="D167" t="s">
        <v>586</v>
      </c>
    </row>
    <row r="168" spans="1:4" ht="15.75" thickBot="1">
      <c r="A168" s="82">
        <v>169</v>
      </c>
      <c r="B168" s="323" t="s">
        <v>297</v>
      </c>
      <c r="C168" s="82"/>
      <c r="D168" t="s">
        <v>589</v>
      </c>
    </row>
    <row r="169" spans="1:4">
      <c r="A169" s="226">
        <v>170</v>
      </c>
      <c r="B169" s="324" t="s">
        <v>298</v>
      </c>
      <c r="C169" s="226"/>
      <c r="D169" t="s">
        <v>589</v>
      </c>
    </row>
    <row r="170" spans="1:4">
      <c r="A170" s="75">
        <v>171</v>
      </c>
      <c r="B170" s="322" t="s">
        <v>299</v>
      </c>
      <c r="C170" s="75"/>
      <c r="D170" t="s">
        <v>588</v>
      </c>
    </row>
    <row r="171" spans="1:4">
      <c r="A171" s="75">
        <v>172</v>
      </c>
      <c r="B171" s="231" t="s">
        <v>300</v>
      </c>
      <c r="C171" s="75" t="s">
        <v>301</v>
      </c>
      <c r="D171" t="s">
        <v>586</v>
      </c>
    </row>
    <row r="172" spans="1:4">
      <c r="A172" s="75">
        <v>173</v>
      </c>
      <c r="B172" s="227" t="s">
        <v>302</v>
      </c>
      <c r="C172" s="75" t="s">
        <v>301</v>
      </c>
      <c r="D172" t="s">
        <v>587</v>
      </c>
    </row>
    <row r="173" spans="1:4">
      <c r="A173" s="75">
        <v>174</v>
      </c>
      <c r="B173" s="227" t="s">
        <v>303</v>
      </c>
      <c r="C173" s="75" t="s">
        <v>301</v>
      </c>
      <c r="D173" t="s">
        <v>585</v>
      </c>
    </row>
    <row r="174" spans="1:4">
      <c r="A174" s="75">
        <v>175</v>
      </c>
      <c r="B174" s="227" t="s">
        <v>304</v>
      </c>
      <c r="C174" s="75" t="s">
        <v>301</v>
      </c>
      <c r="D174" t="s">
        <v>585</v>
      </c>
    </row>
    <row r="175" spans="1:4">
      <c r="A175" s="328">
        <v>176</v>
      </c>
      <c r="B175" s="237" t="s">
        <v>305</v>
      </c>
      <c r="C175" s="82"/>
      <c r="D175" t="s">
        <v>585</v>
      </c>
    </row>
    <row r="176" spans="1:4">
      <c r="A176" s="75">
        <v>177</v>
      </c>
      <c r="B176" s="231" t="s">
        <v>306</v>
      </c>
      <c r="C176" s="230" t="s">
        <v>307</v>
      </c>
      <c r="D176" t="s">
        <v>585</v>
      </c>
    </row>
    <row r="177" spans="1:4">
      <c r="A177" s="75">
        <v>178</v>
      </c>
      <c r="B177" s="227" t="s">
        <v>308</v>
      </c>
      <c r="C177" s="230" t="s">
        <v>307</v>
      </c>
      <c r="D177" t="s">
        <v>585</v>
      </c>
    </row>
    <row r="178" spans="1:4">
      <c r="A178" s="75">
        <v>179</v>
      </c>
      <c r="B178" s="227" t="s">
        <v>309</v>
      </c>
      <c r="C178" s="230" t="s">
        <v>307</v>
      </c>
      <c r="D178" t="s">
        <v>588</v>
      </c>
    </row>
    <row r="179" spans="1:4">
      <c r="A179" s="75">
        <v>180</v>
      </c>
      <c r="B179" s="227" t="s">
        <v>310</v>
      </c>
      <c r="C179" s="230" t="s">
        <v>307</v>
      </c>
      <c r="D179" t="s">
        <v>587</v>
      </c>
    </row>
    <row r="180" spans="1:4">
      <c r="A180" s="75">
        <v>181</v>
      </c>
      <c r="B180" s="227" t="s">
        <v>311</v>
      </c>
      <c r="C180" s="230" t="s">
        <v>307</v>
      </c>
      <c r="D180" t="s">
        <v>589</v>
      </c>
    </row>
    <row r="181" spans="1:4">
      <c r="A181" s="75">
        <v>182</v>
      </c>
      <c r="B181" s="227" t="s">
        <v>429</v>
      </c>
      <c r="C181" s="230" t="s">
        <v>307</v>
      </c>
      <c r="D181" t="s">
        <v>585</v>
      </c>
    </row>
    <row r="182" spans="1:4">
      <c r="A182" s="82">
        <v>183</v>
      </c>
      <c r="B182" s="233" t="s">
        <v>430</v>
      </c>
      <c r="C182" s="328" t="s">
        <v>693</v>
      </c>
      <c r="D182" t="s">
        <v>588</v>
      </c>
    </row>
    <row r="183" spans="1:4">
      <c r="A183" s="75">
        <v>184</v>
      </c>
      <c r="B183" s="227" t="s">
        <v>312</v>
      </c>
      <c r="C183" s="230" t="s">
        <v>307</v>
      </c>
      <c r="D183" t="s">
        <v>587</v>
      </c>
    </row>
    <row r="184" spans="1:4">
      <c r="A184" s="75">
        <v>185</v>
      </c>
      <c r="B184" s="227" t="s">
        <v>313</v>
      </c>
      <c r="C184" s="230" t="s">
        <v>307</v>
      </c>
      <c r="D184" t="s">
        <v>588</v>
      </c>
    </row>
    <row r="185" spans="1:4">
      <c r="A185" s="230">
        <v>186</v>
      </c>
      <c r="B185" s="231" t="s">
        <v>314</v>
      </c>
      <c r="C185" s="230" t="s">
        <v>307</v>
      </c>
      <c r="D185" t="s">
        <v>588</v>
      </c>
    </row>
    <row r="186" spans="1:4">
      <c r="A186" s="75">
        <v>187</v>
      </c>
      <c r="B186" s="231" t="s">
        <v>622</v>
      </c>
      <c r="C186" s="335" t="s">
        <v>195</v>
      </c>
      <c r="D186" t="s">
        <v>589</v>
      </c>
    </row>
    <row r="187" spans="1:4">
      <c r="A187" s="75">
        <v>188</v>
      </c>
      <c r="B187" s="231" t="s">
        <v>315</v>
      </c>
      <c r="C187" s="75" t="s">
        <v>694</v>
      </c>
      <c r="D187" t="s">
        <v>589</v>
      </c>
    </row>
    <row r="188" spans="1:4">
      <c r="A188" s="75">
        <v>189</v>
      </c>
      <c r="B188" s="227" t="s">
        <v>317</v>
      </c>
      <c r="C188" s="75"/>
      <c r="D188" t="s">
        <v>585</v>
      </c>
    </row>
    <row r="189" spans="1:4" ht="15.75" thickBot="1">
      <c r="A189" s="82">
        <v>190</v>
      </c>
      <c r="B189" s="233" t="s">
        <v>318</v>
      </c>
      <c r="C189" s="75" t="s">
        <v>136</v>
      </c>
      <c r="D189" t="s">
        <v>588</v>
      </c>
    </row>
    <row r="190" spans="1:4">
      <c r="A190" s="226">
        <v>191</v>
      </c>
      <c r="B190" s="232" t="s">
        <v>319</v>
      </c>
      <c r="C190" s="226" t="s">
        <v>316</v>
      </c>
      <c r="D190" t="s">
        <v>587</v>
      </c>
    </row>
    <row r="191" spans="1:4">
      <c r="A191" s="75">
        <v>192</v>
      </c>
      <c r="B191" s="227" t="s">
        <v>320</v>
      </c>
      <c r="C191" s="75" t="s">
        <v>136</v>
      </c>
      <c r="D191" t="s">
        <v>588</v>
      </c>
    </row>
    <row r="192" spans="1:4">
      <c r="A192" s="75">
        <v>193</v>
      </c>
      <c r="B192" s="227" t="s">
        <v>321</v>
      </c>
      <c r="C192" s="75" t="s">
        <v>694</v>
      </c>
      <c r="D192" t="s">
        <v>585</v>
      </c>
    </row>
    <row r="193" spans="1:4">
      <c r="A193" s="75">
        <v>194</v>
      </c>
      <c r="B193" s="227" t="s">
        <v>322</v>
      </c>
      <c r="C193" s="75" t="s">
        <v>136</v>
      </c>
      <c r="D193" t="s">
        <v>588</v>
      </c>
    </row>
    <row r="194" spans="1:4">
      <c r="A194" s="75">
        <v>195</v>
      </c>
      <c r="B194" s="227" t="s">
        <v>323</v>
      </c>
      <c r="C194" s="75" t="s">
        <v>694</v>
      </c>
      <c r="D194" t="s">
        <v>589</v>
      </c>
    </row>
    <row r="195" spans="1:4">
      <c r="A195" s="75">
        <v>196</v>
      </c>
      <c r="B195" s="227" t="s">
        <v>324</v>
      </c>
      <c r="C195" s="75"/>
      <c r="D195" t="s">
        <v>587</v>
      </c>
    </row>
    <row r="196" spans="1:4">
      <c r="A196" s="75">
        <v>197</v>
      </c>
      <c r="B196" s="325" t="s">
        <v>325</v>
      </c>
      <c r="C196" s="75" t="s">
        <v>326</v>
      </c>
      <c r="D196" t="s">
        <v>587</v>
      </c>
    </row>
    <row r="197" spans="1:4">
      <c r="A197" s="75">
        <v>198</v>
      </c>
      <c r="B197" s="308" t="s">
        <v>327</v>
      </c>
      <c r="C197" s="75" t="s">
        <v>326</v>
      </c>
      <c r="D197" t="s">
        <v>586</v>
      </c>
    </row>
    <row r="198" spans="1:4">
      <c r="A198" s="75">
        <v>199</v>
      </c>
      <c r="B198" s="308" t="s">
        <v>328</v>
      </c>
      <c r="C198" s="75" t="s">
        <v>326</v>
      </c>
      <c r="D198" t="s">
        <v>585</v>
      </c>
    </row>
    <row r="199" spans="1:4">
      <c r="A199" s="75">
        <v>200</v>
      </c>
      <c r="B199" s="308" t="s">
        <v>329</v>
      </c>
      <c r="C199" s="75" t="s">
        <v>326</v>
      </c>
      <c r="D199" t="s">
        <v>585</v>
      </c>
    </row>
    <row r="200" spans="1:4">
      <c r="A200" s="75">
        <v>201</v>
      </c>
      <c r="B200" s="308" t="s">
        <v>330</v>
      </c>
      <c r="C200" s="75" t="s">
        <v>326</v>
      </c>
      <c r="D200" t="s">
        <v>585</v>
      </c>
    </row>
    <row r="201" spans="1:4">
      <c r="A201" s="75">
        <v>202</v>
      </c>
      <c r="B201" s="308" t="s">
        <v>331</v>
      </c>
      <c r="C201" s="75" t="s">
        <v>326</v>
      </c>
      <c r="D201" t="s">
        <v>585</v>
      </c>
    </row>
    <row r="202" spans="1:4">
      <c r="A202" s="75">
        <v>203</v>
      </c>
      <c r="B202" s="308" t="s">
        <v>332</v>
      </c>
      <c r="C202" s="75" t="s">
        <v>326</v>
      </c>
      <c r="D202" t="s">
        <v>585</v>
      </c>
    </row>
    <row r="203" spans="1:4">
      <c r="A203" s="75">
        <v>204</v>
      </c>
      <c r="B203" s="308" t="s">
        <v>333</v>
      </c>
      <c r="C203" s="75" t="s">
        <v>326</v>
      </c>
      <c r="D203" t="s">
        <v>587</v>
      </c>
    </row>
    <row r="204" spans="1:4">
      <c r="A204" s="75">
        <v>205</v>
      </c>
      <c r="B204" s="308" t="s">
        <v>334</v>
      </c>
      <c r="C204" s="75"/>
      <c r="D204" t="s">
        <v>587</v>
      </c>
    </row>
    <row r="205" spans="1:4">
      <c r="A205" s="75">
        <v>206</v>
      </c>
      <c r="B205" s="231" t="s">
        <v>335</v>
      </c>
      <c r="C205" s="75" t="s">
        <v>336</v>
      </c>
      <c r="D205" t="s">
        <v>587</v>
      </c>
    </row>
    <row r="206" spans="1:4">
      <c r="A206" s="75">
        <v>207</v>
      </c>
      <c r="B206" s="227" t="s">
        <v>337</v>
      </c>
      <c r="C206" s="75"/>
      <c r="D206" t="s">
        <v>589</v>
      </c>
    </row>
    <row r="207" spans="1:4">
      <c r="A207" s="75">
        <v>208</v>
      </c>
      <c r="B207" s="227" t="s">
        <v>338</v>
      </c>
      <c r="C207" s="75"/>
      <c r="D207" t="s">
        <v>587</v>
      </c>
    </row>
    <row r="208" spans="1:4">
      <c r="A208" s="75">
        <v>209</v>
      </c>
      <c r="B208" s="231" t="s">
        <v>339</v>
      </c>
      <c r="C208" s="230"/>
      <c r="D208" t="s">
        <v>589</v>
      </c>
    </row>
    <row r="209" spans="1:4">
      <c r="A209" s="75">
        <v>210</v>
      </c>
      <c r="B209" s="231" t="s">
        <v>340</v>
      </c>
      <c r="C209" s="230"/>
      <c r="D209" t="s">
        <v>589</v>
      </c>
    </row>
    <row r="210" spans="1:4">
      <c r="A210" s="230">
        <v>211</v>
      </c>
      <c r="B210" s="231" t="s">
        <v>341</v>
      </c>
      <c r="C210" s="230" t="s">
        <v>827</v>
      </c>
      <c r="D210" t="s">
        <v>587</v>
      </c>
    </row>
    <row r="211" spans="1:4">
      <c r="A211" s="75">
        <v>212</v>
      </c>
      <c r="B211" s="227" t="s">
        <v>342</v>
      </c>
      <c r="C211" s="75"/>
      <c r="D211" t="s">
        <v>589</v>
      </c>
    </row>
    <row r="212" spans="1:4">
      <c r="A212" s="75">
        <v>213</v>
      </c>
      <c r="B212" s="227" t="s">
        <v>425</v>
      </c>
      <c r="C212" s="75" t="s">
        <v>336</v>
      </c>
      <c r="D212" t="s">
        <v>587</v>
      </c>
    </row>
    <row r="213" spans="1:4">
      <c r="A213" s="75">
        <v>214</v>
      </c>
      <c r="B213" s="227" t="s">
        <v>424</v>
      </c>
      <c r="C213" s="75" t="s">
        <v>336</v>
      </c>
      <c r="D213" t="s">
        <v>587</v>
      </c>
    </row>
    <row r="214" spans="1:4">
      <c r="A214" s="75">
        <v>215</v>
      </c>
      <c r="B214" s="231" t="s">
        <v>343</v>
      </c>
      <c r="C214" s="230"/>
      <c r="D214" t="s">
        <v>585</v>
      </c>
    </row>
    <row r="215" spans="1:4">
      <c r="A215" s="75">
        <v>216</v>
      </c>
      <c r="B215" s="227" t="s">
        <v>344</v>
      </c>
      <c r="C215" s="75"/>
      <c r="D215" t="s">
        <v>589</v>
      </c>
    </row>
    <row r="216" spans="1:4">
      <c r="A216" s="75">
        <v>217</v>
      </c>
      <c r="B216" s="227" t="s">
        <v>505</v>
      </c>
      <c r="C216" s="75"/>
      <c r="D216" t="s">
        <v>585</v>
      </c>
    </row>
    <row r="217" spans="1:4">
      <c r="A217" s="75">
        <v>218</v>
      </c>
      <c r="B217" s="227" t="s">
        <v>345</v>
      </c>
      <c r="C217" s="75"/>
      <c r="D217" t="s">
        <v>588</v>
      </c>
    </row>
    <row r="218" spans="1:4">
      <c r="A218" s="75">
        <v>219</v>
      </c>
      <c r="B218" s="227" t="s">
        <v>346</v>
      </c>
      <c r="C218" s="75" t="s">
        <v>336</v>
      </c>
      <c r="D218" t="s">
        <v>585</v>
      </c>
    </row>
    <row r="219" spans="1:4">
      <c r="A219" s="75">
        <v>220</v>
      </c>
      <c r="B219" s="227" t="s">
        <v>347</v>
      </c>
      <c r="C219" s="75"/>
      <c r="D219" t="s">
        <v>586</v>
      </c>
    </row>
    <row r="220" spans="1:4">
      <c r="A220" s="75">
        <v>221</v>
      </c>
      <c r="B220" s="326" t="s">
        <v>348</v>
      </c>
      <c r="C220" s="327" t="s">
        <v>349</v>
      </c>
      <c r="D220" t="s">
        <v>586</v>
      </c>
    </row>
    <row r="221" spans="1:4">
      <c r="A221" s="75">
        <v>222</v>
      </c>
      <c r="B221" s="326" t="s">
        <v>350</v>
      </c>
      <c r="C221" s="327" t="s">
        <v>349</v>
      </c>
      <c r="D221" t="s">
        <v>586</v>
      </c>
    </row>
    <row r="222" spans="1:4">
      <c r="A222" s="75">
        <v>223</v>
      </c>
      <c r="B222" s="326" t="s">
        <v>351</v>
      </c>
      <c r="C222" s="327" t="s">
        <v>349</v>
      </c>
      <c r="D222" t="s">
        <v>585</v>
      </c>
    </row>
    <row r="223" spans="1:4">
      <c r="A223" s="75">
        <v>224</v>
      </c>
      <c r="B223" s="326" t="s">
        <v>352</v>
      </c>
      <c r="C223" s="327" t="s">
        <v>349</v>
      </c>
      <c r="D223" t="s">
        <v>585</v>
      </c>
    </row>
    <row r="224" spans="1:4">
      <c r="A224" s="75">
        <v>225</v>
      </c>
      <c r="B224" s="326" t="s">
        <v>353</v>
      </c>
      <c r="C224" s="327" t="s">
        <v>349</v>
      </c>
      <c r="D224" t="s">
        <v>585</v>
      </c>
    </row>
    <row r="225" spans="1:4">
      <c r="A225" s="75">
        <v>226</v>
      </c>
      <c r="B225" s="308" t="s">
        <v>354</v>
      </c>
      <c r="C225" s="327"/>
      <c r="D225" t="s">
        <v>585</v>
      </c>
    </row>
    <row r="226" spans="1:4">
      <c r="A226" s="75">
        <v>227</v>
      </c>
      <c r="B226" s="308" t="s">
        <v>355</v>
      </c>
      <c r="C226" s="327"/>
      <c r="D226" t="s">
        <v>585</v>
      </c>
    </row>
    <row r="227" spans="1:4">
      <c r="A227" s="75">
        <v>228</v>
      </c>
      <c r="B227" s="308" t="s">
        <v>356</v>
      </c>
      <c r="C227" s="327"/>
      <c r="D227" t="s">
        <v>585</v>
      </c>
    </row>
    <row r="228" spans="1:4">
      <c r="A228" s="75">
        <v>229</v>
      </c>
      <c r="B228" s="308" t="s">
        <v>357</v>
      </c>
      <c r="C228" s="327"/>
      <c r="D228" t="s">
        <v>585</v>
      </c>
    </row>
    <row r="229" spans="1:4">
      <c r="A229" s="75">
        <v>230</v>
      </c>
      <c r="B229" s="308" t="s">
        <v>358</v>
      </c>
      <c r="C229" s="327"/>
      <c r="D229" t="s">
        <v>585</v>
      </c>
    </row>
    <row r="230" spans="1:4">
      <c r="A230" s="75">
        <v>231</v>
      </c>
      <c r="B230" s="308" t="s">
        <v>359</v>
      </c>
      <c r="C230" s="327"/>
      <c r="D230" t="s">
        <v>586</v>
      </c>
    </row>
    <row r="231" spans="1:4">
      <c r="A231" s="75">
        <v>232</v>
      </c>
      <c r="B231" s="308" t="s">
        <v>360</v>
      </c>
      <c r="C231" s="327"/>
      <c r="D231" t="s">
        <v>588</v>
      </c>
    </row>
    <row r="232" spans="1:4">
      <c r="A232" s="75">
        <v>233</v>
      </c>
      <c r="B232" s="308" t="s">
        <v>361</v>
      </c>
      <c r="C232" s="327"/>
      <c r="D232" t="s">
        <v>587</v>
      </c>
    </row>
    <row r="233" spans="1:4">
      <c r="A233" s="75">
        <v>234</v>
      </c>
      <c r="B233" s="308" t="s">
        <v>362</v>
      </c>
      <c r="C233" s="327"/>
      <c r="D233" t="s">
        <v>587</v>
      </c>
    </row>
    <row r="234" spans="1:4">
      <c r="A234" s="75">
        <v>235</v>
      </c>
      <c r="B234" s="308" t="s">
        <v>363</v>
      </c>
      <c r="C234" s="327"/>
      <c r="D234" t="s">
        <v>587</v>
      </c>
    </row>
    <row r="235" spans="1:4">
      <c r="A235" s="230">
        <v>236</v>
      </c>
      <c r="B235" s="227" t="s">
        <v>532</v>
      </c>
      <c r="C235" s="75" t="s">
        <v>364</v>
      </c>
      <c r="D235" t="s">
        <v>587</v>
      </c>
    </row>
    <row r="236" spans="1:4">
      <c r="A236" s="230">
        <v>237</v>
      </c>
      <c r="B236" s="227" t="s">
        <v>365</v>
      </c>
      <c r="C236" s="75" t="s">
        <v>364</v>
      </c>
      <c r="D236" t="s">
        <v>587</v>
      </c>
    </row>
    <row r="237" spans="1:4" ht="14.45" customHeight="1">
      <c r="A237" s="230">
        <v>238</v>
      </c>
      <c r="B237" s="227" t="s">
        <v>366</v>
      </c>
      <c r="C237" s="75" t="s">
        <v>364</v>
      </c>
      <c r="D237" t="s">
        <v>585</v>
      </c>
    </row>
    <row r="238" spans="1:4">
      <c r="A238" s="230">
        <v>239</v>
      </c>
      <c r="B238" s="231" t="s">
        <v>367</v>
      </c>
      <c r="C238" s="230"/>
      <c r="D238" t="s">
        <v>585</v>
      </c>
    </row>
    <row r="239" spans="1:4">
      <c r="A239" s="230">
        <v>240</v>
      </c>
      <c r="B239" s="227" t="s">
        <v>368</v>
      </c>
      <c r="C239" s="75" t="s">
        <v>364</v>
      </c>
      <c r="D239" t="s">
        <v>585</v>
      </c>
    </row>
    <row r="240" spans="1:4" ht="15.75" thickBot="1">
      <c r="A240" s="328">
        <v>241</v>
      </c>
      <c r="B240" s="237" t="s">
        <v>369</v>
      </c>
      <c r="C240" s="328"/>
      <c r="D240" t="s">
        <v>585</v>
      </c>
    </row>
    <row r="241" spans="1:4">
      <c r="A241" s="236">
        <v>242</v>
      </c>
      <c r="B241" s="338" t="s">
        <v>370</v>
      </c>
      <c r="C241" s="236"/>
      <c r="D241" t="s">
        <v>585</v>
      </c>
    </row>
    <row r="242" spans="1:4">
      <c r="A242" s="230">
        <v>243</v>
      </c>
      <c r="B242" s="231" t="s">
        <v>371</v>
      </c>
      <c r="C242" s="230"/>
      <c r="D242" t="s">
        <v>585</v>
      </c>
    </row>
    <row r="243" spans="1:4">
      <c r="A243" s="230">
        <v>244</v>
      </c>
      <c r="B243" s="231" t="s">
        <v>372</v>
      </c>
      <c r="C243" s="75" t="s">
        <v>364</v>
      </c>
      <c r="D243" t="s">
        <v>586</v>
      </c>
    </row>
    <row r="244" spans="1:4">
      <c r="A244" s="75">
        <v>245</v>
      </c>
      <c r="B244" s="227" t="s">
        <v>373</v>
      </c>
      <c r="C244" s="75"/>
      <c r="D244" t="s">
        <v>585</v>
      </c>
    </row>
    <row r="245" spans="1:4">
      <c r="A245" s="75">
        <v>246</v>
      </c>
      <c r="B245" s="227" t="s">
        <v>374</v>
      </c>
      <c r="C245" s="75"/>
      <c r="D245" t="s">
        <v>585</v>
      </c>
    </row>
    <row r="246" spans="1:4">
      <c r="A246" s="75">
        <v>247</v>
      </c>
      <c r="B246" s="227" t="s">
        <v>375</v>
      </c>
      <c r="C246" s="75"/>
      <c r="D246" t="s">
        <v>585</v>
      </c>
    </row>
    <row r="247" spans="1:4">
      <c r="A247" s="75">
        <v>248</v>
      </c>
      <c r="B247" s="231" t="s">
        <v>376</v>
      </c>
      <c r="C247" s="75" t="s">
        <v>377</v>
      </c>
      <c r="D247" t="s">
        <v>588</v>
      </c>
    </row>
    <row r="248" spans="1:4">
      <c r="A248" s="75">
        <v>249</v>
      </c>
      <c r="B248" s="227" t="s">
        <v>378</v>
      </c>
      <c r="C248" s="75"/>
      <c r="D248" t="s">
        <v>588</v>
      </c>
    </row>
    <row r="249" spans="1:4">
      <c r="A249" s="75">
        <v>250</v>
      </c>
      <c r="B249" s="227" t="s">
        <v>379</v>
      </c>
      <c r="C249" s="75"/>
      <c r="D249" t="s">
        <v>585</v>
      </c>
    </row>
    <row r="250" spans="1:4">
      <c r="A250" s="75">
        <v>251</v>
      </c>
      <c r="B250" s="227" t="s">
        <v>380</v>
      </c>
      <c r="C250" s="75" t="s">
        <v>215</v>
      </c>
      <c r="D250" t="s">
        <v>585</v>
      </c>
    </row>
    <row r="251" spans="1:4">
      <c r="A251" s="75">
        <v>252</v>
      </c>
      <c r="B251" s="227" t="s">
        <v>381</v>
      </c>
      <c r="C251" s="75"/>
      <c r="D251" t="s">
        <v>585</v>
      </c>
    </row>
    <row r="252" spans="1:4">
      <c r="A252" s="75">
        <v>253</v>
      </c>
      <c r="B252" s="227" t="s">
        <v>382</v>
      </c>
      <c r="C252" s="75" t="s">
        <v>623</v>
      </c>
      <c r="D252" t="s">
        <v>585</v>
      </c>
    </row>
    <row r="253" spans="1:4">
      <c r="A253" s="75">
        <v>254</v>
      </c>
      <c r="B253" s="227" t="s">
        <v>383</v>
      </c>
      <c r="C253" s="75" t="s">
        <v>623</v>
      </c>
      <c r="D253" t="s">
        <v>585</v>
      </c>
    </row>
    <row r="254" spans="1:4">
      <c r="A254" s="75">
        <v>255</v>
      </c>
      <c r="B254" s="227" t="s">
        <v>384</v>
      </c>
      <c r="C254" s="75" t="s">
        <v>623</v>
      </c>
      <c r="D254" t="s">
        <v>585</v>
      </c>
    </row>
    <row r="255" spans="1:4">
      <c r="A255" s="75">
        <v>256</v>
      </c>
      <c r="B255" s="227" t="s">
        <v>385</v>
      </c>
      <c r="C255" s="75"/>
      <c r="D255" t="s">
        <v>585</v>
      </c>
    </row>
    <row r="256" spans="1:4">
      <c r="A256" s="75">
        <v>257</v>
      </c>
      <c r="B256" s="227" t="s">
        <v>386</v>
      </c>
      <c r="C256" s="75" t="s">
        <v>623</v>
      </c>
      <c r="D256" t="s">
        <v>585</v>
      </c>
    </row>
    <row r="257" spans="1:4">
      <c r="A257" s="75">
        <v>258</v>
      </c>
      <c r="B257" s="227" t="s">
        <v>387</v>
      </c>
      <c r="C257" s="75" t="s">
        <v>623</v>
      </c>
      <c r="D257" t="s">
        <v>585</v>
      </c>
    </row>
    <row r="258" spans="1:4">
      <c r="A258" s="75">
        <v>259</v>
      </c>
      <c r="B258" s="227" t="s">
        <v>388</v>
      </c>
      <c r="C258" s="75" t="s">
        <v>623</v>
      </c>
      <c r="D258" t="s">
        <v>585</v>
      </c>
    </row>
    <row r="259" spans="1:4">
      <c r="A259" s="75">
        <v>260</v>
      </c>
      <c r="B259" s="227" t="s">
        <v>389</v>
      </c>
      <c r="C259" s="75" t="s">
        <v>623</v>
      </c>
      <c r="D259" t="s">
        <v>585</v>
      </c>
    </row>
    <row r="260" spans="1:4">
      <c r="A260" s="75">
        <v>261</v>
      </c>
      <c r="B260" s="227" t="s">
        <v>390</v>
      </c>
      <c r="C260" s="75" t="s">
        <v>530</v>
      </c>
      <c r="D260" t="s">
        <v>585</v>
      </c>
    </row>
    <row r="261" spans="1:4">
      <c r="A261" s="75">
        <v>262</v>
      </c>
      <c r="B261" s="227" t="s">
        <v>391</v>
      </c>
      <c r="C261" s="75"/>
      <c r="D261" t="s">
        <v>587</v>
      </c>
    </row>
    <row r="262" spans="1:4">
      <c r="A262" s="75">
        <v>263</v>
      </c>
      <c r="B262" s="227" t="s">
        <v>392</v>
      </c>
      <c r="C262" s="75" t="s">
        <v>393</v>
      </c>
      <c r="D262" t="s">
        <v>588</v>
      </c>
    </row>
    <row r="263" spans="1:4">
      <c r="A263" s="75">
        <v>264</v>
      </c>
      <c r="B263" s="227" t="s">
        <v>394</v>
      </c>
      <c r="C263" s="75"/>
      <c r="D263" t="s">
        <v>587</v>
      </c>
    </row>
    <row r="264" spans="1:4">
      <c r="A264" s="75">
        <v>265</v>
      </c>
      <c r="B264" s="227" t="s">
        <v>395</v>
      </c>
      <c r="C264" s="75"/>
      <c r="D264" t="s">
        <v>585</v>
      </c>
    </row>
    <row r="265" spans="1:4">
      <c r="A265" s="75">
        <v>266</v>
      </c>
      <c r="B265" s="227"/>
      <c r="C265" s="75"/>
      <c r="D265" t="s">
        <v>585</v>
      </c>
    </row>
    <row r="266" spans="1:4">
      <c r="A266" s="75">
        <v>267</v>
      </c>
      <c r="B266" s="231" t="s">
        <v>396</v>
      </c>
      <c r="C266" s="75"/>
      <c r="D266" t="s">
        <v>588</v>
      </c>
    </row>
    <row r="267" spans="1:4">
      <c r="A267" s="75">
        <v>268</v>
      </c>
      <c r="B267" s="231" t="s">
        <v>397</v>
      </c>
      <c r="C267" s="75"/>
      <c r="D267" t="s">
        <v>587</v>
      </c>
    </row>
    <row r="268" spans="1:4">
      <c r="A268" s="75">
        <v>269</v>
      </c>
      <c r="B268" s="231" t="s">
        <v>398</v>
      </c>
      <c r="C268" s="230"/>
      <c r="D268" t="s">
        <v>585</v>
      </c>
    </row>
    <row r="269" spans="1:4">
      <c r="A269" s="75">
        <v>270</v>
      </c>
      <c r="B269" s="231" t="s">
        <v>399</v>
      </c>
      <c r="C269" s="75"/>
      <c r="D269" t="s">
        <v>585</v>
      </c>
    </row>
    <row r="270" spans="1:4">
      <c r="A270" s="75">
        <v>271</v>
      </c>
      <c r="B270" s="231" t="s">
        <v>400</v>
      </c>
      <c r="C270" s="230"/>
      <c r="D270" t="s">
        <v>585</v>
      </c>
    </row>
    <row r="271" spans="1:4">
      <c r="A271" s="75">
        <v>272</v>
      </c>
      <c r="B271" s="231" t="s">
        <v>401</v>
      </c>
      <c r="C271" s="75"/>
      <c r="D271" t="s">
        <v>585</v>
      </c>
    </row>
    <row r="272" spans="1:4">
      <c r="A272" s="75">
        <v>273</v>
      </c>
      <c r="B272" s="231" t="s">
        <v>402</v>
      </c>
      <c r="C272" s="230"/>
      <c r="D272" t="s">
        <v>587</v>
      </c>
    </row>
    <row r="273" spans="1:4">
      <c r="A273" s="75">
        <v>274</v>
      </c>
      <c r="B273" s="231" t="s">
        <v>403</v>
      </c>
      <c r="C273" s="75"/>
      <c r="D273" t="s">
        <v>585</v>
      </c>
    </row>
    <row r="274" spans="1:4">
      <c r="A274" s="75">
        <v>275</v>
      </c>
      <c r="B274" s="231" t="s">
        <v>404</v>
      </c>
      <c r="C274" s="75"/>
      <c r="D274" t="s">
        <v>585</v>
      </c>
    </row>
    <row r="275" spans="1:4">
      <c r="A275" s="75">
        <v>276</v>
      </c>
      <c r="B275" s="231" t="s">
        <v>405</v>
      </c>
      <c r="C275" s="230"/>
      <c r="D275" t="s">
        <v>588</v>
      </c>
    </row>
    <row r="276" spans="1:4">
      <c r="A276" s="75">
        <v>277</v>
      </c>
      <c r="B276" s="231" t="s">
        <v>406</v>
      </c>
      <c r="C276" s="75" t="s">
        <v>364</v>
      </c>
      <c r="D276" t="s">
        <v>585</v>
      </c>
    </row>
    <row r="277" spans="1:4">
      <c r="A277" s="75">
        <v>278</v>
      </c>
      <c r="B277" s="231" t="s">
        <v>407</v>
      </c>
      <c r="C277" s="75" t="s">
        <v>364</v>
      </c>
      <c r="D277" t="s">
        <v>585</v>
      </c>
    </row>
    <row r="278" spans="1:4">
      <c r="A278" s="75">
        <v>279</v>
      </c>
      <c r="B278" s="231" t="s">
        <v>408</v>
      </c>
      <c r="C278" s="75" t="s">
        <v>364</v>
      </c>
      <c r="D278" t="s">
        <v>586</v>
      </c>
    </row>
    <row r="279" spans="1:4">
      <c r="A279" s="75">
        <v>280</v>
      </c>
      <c r="B279" s="227" t="s">
        <v>409</v>
      </c>
      <c r="C279" s="75"/>
      <c r="D279" t="s">
        <v>585</v>
      </c>
    </row>
    <row r="280" spans="1:4">
      <c r="A280" s="75">
        <v>281</v>
      </c>
      <c r="B280" s="227" t="s">
        <v>410</v>
      </c>
      <c r="C280" s="75"/>
      <c r="D280" t="s">
        <v>585</v>
      </c>
    </row>
    <row r="281" spans="1:4">
      <c r="A281" s="75">
        <v>282</v>
      </c>
      <c r="B281" s="227" t="s">
        <v>412</v>
      </c>
      <c r="C281" s="75"/>
      <c r="D281" t="s">
        <v>589</v>
      </c>
    </row>
    <row r="282" spans="1:4">
      <c r="A282" s="75">
        <v>283</v>
      </c>
      <c r="B282" s="227" t="s">
        <v>413</v>
      </c>
      <c r="C282" s="75"/>
      <c r="D282" t="s">
        <v>589</v>
      </c>
    </row>
    <row r="283" spans="1:4">
      <c r="A283" s="75">
        <v>284</v>
      </c>
      <c r="B283" s="227" t="s">
        <v>414</v>
      </c>
      <c r="C283" s="75" t="s">
        <v>364</v>
      </c>
      <c r="D283" t="s">
        <v>585</v>
      </c>
    </row>
    <row r="284" spans="1:4">
      <c r="A284" s="75">
        <v>285</v>
      </c>
      <c r="B284" s="227" t="s">
        <v>415</v>
      </c>
      <c r="C284" s="75"/>
      <c r="D284" t="s">
        <v>585</v>
      </c>
    </row>
    <row r="285" spans="1:4">
      <c r="A285" s="75">
        <v>286</v>
      </c>
      <c r="B285" s="227" t="s">
        <v>416</v>
      </c>
      <c r="C285" s="75"/>
      <c r="D285" t="s">
        <v>587</v>
      </c>
    </row>
    <row r="286" spans="1:4">
      <c r="A286" s="230">
        <v>287</v>
      </c>
      <c r="B286" s="231" t="s">
        <v>417</v>
      </c>
      <c r="C286" s="75" t="s">
        <v>136</v>
      </c>
      <c r="D286" t="s">
        <v>589</v>
      </c>
    </row>
    <row r="287" spans="1:4">
      <c r="A287" s="230">
        <v>288</v>
      </c>
      <c r="B287" s="231" t="s">
        <v>418</v>
      </c>
      <c r="C287" s="230"/>
      <c r="D287" t="s">
        <v>588</v>
      </c>
    </row>
    <row r="288" spans="1:4">
      <c r="A288" s="75">
        <v>289</v>
      </c>
      <c r="B288" s="227" t="s">
        <v>419</v>
      </c>
      <c r="C288" s="75"/>
      <c r="D288" t="s">
        <v>589</v>
      </c>
    </row>
    <row r="289" spans="1:4">
      <c r="A289" s="75">
        <v>290</v>
      </c>
      <c r="B289" s="227" t="s">
        <v>420</v>
      </c>
      <c r="C289" s="75"/>
      <c r="D289" t="s">
        <v>587</v>
      </c>
    </row>
    <row r="290" spans="1:4">
      <c r="A290" s="75">
        <v>291</v>
      </c>
      <c r="B290" s="227" t="s">
        <v>421</v>
      </c>
      <c r="C290" s="75"/>
      <c r="D290" t="s">
        <v>589</v>
      </c>
    </row>
    <row r="291" spans="1:4">
      <c r="A291" s="75">
        <v>292</v>
      </c>
      <c r="B291" s="227" t="s">
        <v>422</v>
      </c>
      <c r="C291" s="75"/>
      <c r="D291" t="s">
        <v>589</v>
      </c>
    </row>
    <row r="292" spans="1:4">
      <c r="A292" s="75">
        <v>293</v>
      </c>
      <c r="B292" s="227" t="s">
        <v>423</v>
      </c>
      <c r="C292" s="75"/>
      <c r="D292" t="s">
        <v>587</v>
      </c>
    </row>
    <row r="293" spans="1:4">
      <c r="A293" s="75">
        <v>294</v>
      </c>
      <c r="B293" s="231" t="s">
        <v>533</v>
      </c>
      <c r="C293" s="230" t="s">
        <v>377</v>
      </c>
      <c r="D293" t="s">
        <v>587</v>
      </c>
    </row>
    <row r="294" spans="1:4">
      <c r="A294" s="75">
        <v>295</v>
      </c>
      <c r="B294" s="227" t="s">
        <v>427</v>
      </c>
      <c r="C294" s="75"/>
      <c r="D294" t="s">
        <v>588</v>
      </c>
    </row>
    <row r="295" spans="1:4">
      <c r="A295" s="75">
        <v>296</v>
      </c>
      <c r="B295" s="227" t="s">
        <v>428</v>
      </c>
      <c r="C295" s="75"/>
      <c r="D295" t="s">
        <v>585</v>
      </c>
    </row>
    <row r="296" spans="1:4">
      <c r="A296" s="75">
        <v>297</v>
      </c>
      <c r="B296" s="227" t="s">
        <v>506</v>
      </c>
      <c r="C296" s="75"/>
      <c r="D296" t="s">
        <v>585</v>
      </c>
    </row>
    <row r="297" spans="1:4">
      <c r="A297" s="75">
        <v>298</v>
      </c>
      <c r="B297" s="227" t="s">
        <v>443</v>
      </c>
      <c r="C297" s="75"/>
      <c r="D297" t="s">
        <v>587</v>
      </c>
    </row>
    <row r="298" spans="1:4">
      <c r="A298" s="75">
        <v>299</v>
      </c>
      <c r="B298" s="227" t="s">
        <v>445</v>
      </c>
      <c r="C298" s="75" t="s">
        <v>530</v>
      </c>
      <c r="D298" t="s">
        <v>587</v>
      </c>
    </row>
    <row r="299" spans="1:4">
      <c r="A299" s="75">
        <v>300</v>
      </c>
      <c r="B299" s="227" t="s">
        <v>446</v>
      </c>
      <c r="C299" s="75"/>
      <c r="D299" t="s">
        <v>587</v>
      </c>
    </row>
    <row r="300" spans="1:4">
      <c r="A300" s="75">
        <v>301</v>
      </c>
      <c r="B300" s="227" t="s">
        <v>447</v>
      </c>
      <c r="C300" s="75"/>
      <c r="D300" t="s">
        <v>587</v>
      </c>
    </row>
    <row r="301" spans="1:4">
      <c r="A301" s="75">
        <v>302</v>
      </c>
      <c r="B301" s="227" t="s">
        <v>448</v>
      </c>
      <c r="C301" s="75"/>
      <c r="D301" t="s">
        <v>587</v>
      </c>
    </row>
    <row r="302" spans="1:4">
      <c r="A302" s="82">
        <v>303</v>
      </c>
      <c r="B302" s="233" t="s">
        <v>449</v>
      </c>
      <c r="C302" s="82"/>
      <c r="D302" t="s">
        <v>587</v>
      </c>
    </row>
    <row r="303" spans="1:4">
      <c r="A303" s="82">
        <v>304</v>
      </c>
      <c r="B303" s="233" t="s">
        <v>450</v>
      </c>
      <c r="C303" s="82"/>
      <c r="D303" t="s">
        <v>588</v>
      </c>
    </row>
    <row r="304" spans="1:4">
      <c r="A304" s="230">
        <v>305</v>
      </c>
      <c r="B304" s="231" t="s">
        <v>451</v>
      </c>
      <c r="C304" s="230" t="s">
        <v>307</v>
      </c>
      <c r="D304" t="s">
        <v>587</v>
      </c>
    </row>
    <row r="305" spans="1:4">
      <c r="A305" s="75">
        <v>306</v>
      </c>
      <c r="B305" s="227" t="s">
        <v>452</v>
      </c>
      <c r="C305" s="75"/>
      <c r="D305" t="s">
        <v>588</v>
      </c>
    </row>
    <row r="306" spans="1:4">
      <c r="A306" s="75">
        <v>307</v>
      </c>
      <c r="B306" s="227" t="s">
        <v>453</v>
      </c>
      <c r="C306" s="75"/>
      <c r="D306" t="s">
        <v>589</v>
      </c>
    </row>
    <row r="307" spans="1:4">
      <c r="A307" s="75">
        <v>308</v>
      </c>
      <c r="B307" s="227" t="s">
        <v>454</v>
      </c>
      <c r="C307" s="75"/>
      <c r="D307" t="s">
        <v>587</v>
      </c>
    </row>
    <row r="308" spans="1:4" ht="15.75" thickBot="1">
      <c r="A308" s="75">
        <v>309</v>
      </c>
      <c r="B308" s="227" t="s">
        <v>455</v>
      </c>
      <c r="C308" s="75"/>
      <c r="D308" t="s">
        <v>587</v>
      </c>
    </row>
    <row r="309" spans="1:4">
      <c r="A309" s="75">
        <v>310</v>
      </c>
      <c r="B309" s="227" t="s">
        <v>456</v>
      </c>
      <c r="C309" s="226" t="s">
        <v>316</v>
      </c>
      <c r="D309" t="s">
        <v>587</v>
      </c>
    </row>
    <row r="310" spans="1:4">
      <c r="A310" s="75">
        <v>311</v>
      </c>
      <c r="B310" s="227" t="s">
        <v>457</v>
      </c>
      <c r="C310" s="75"/>
      <c r="D310" t="s">
        <v>587</v>
      </c>
    </row>
    <row r="311" spans="1:4">
      <c r="A311" s="75">
        <v>312</v>
      </c>
      <c r="B311" s="227" t="s">
        <v>458</v>
      </c>
      <c r="C311" s="75"/>
      <c r="D311" t="s">
        <v>588</v>
      </c>
    </row>
    <row r="312" spans="1:4">
      <c r="A312" s="75">
        <v>313</v>
      </c>
      <c r="B312" s="227" t="s">
        <v>459</v>
      </c>
      <c r="C312" s="75"/>
      <c r="D312" t="s">
        <v>589</v>
      </c>
    </row>
    <row r="313" spans="1:4">
      <c r="A313" s="75">
        <v>314</v>
      </c>
      <c r="B313" s="227" t="s">
        <v>460</v>
      </c>
      <c r="C313" s="75"/>
      <c r="D313" t="s">
        <v>588</v>
      </c>
    </row>
    <row r="314" spans="1:4">
      <c r="A314" s="75">
        <v>315</v>
      </c>
      <c r="B314" s="227" t="s">
        <v>461</v>
      </c>
      <c r="C314" s="75"/>
      <c r="D314" t="s">
        <v>589</v>
      </c>
    </row>
    <row r="315" spans="1:4">
      <c r="A315" s="75">
        <v>316</v>
      </c>
      <c r="B315" s="227" t="s">
        <v>462</v>
      </c>
      <c r="C315" s="75"/>
      <c r="D315" t="s">
        <v>585</v>
      </c>
    </row>
    <row r="316" spans="1:4" ht="15.75" thickBot="1">
      <c r="A316" s="82">
        <v>317</v>
      </c>
      <c r="B316" s="233" t="s">
        <v>463</v>
      </c>
      <c r="C316" s="82"/>
      <c r="D316" t="s">
        <v>585</v>
      </c>
    </row>
    <row r="317" spans="1:4">
      <c r="A317" s="226">
        <v>318</v>
      </c>
      <c r="B317" s="232" t="s">
        <v>464</v>
      </c>
      <c r="C317" s="226"/>
      <c r="D317" t="s">
        <v>589</v>
      </c>
    </row>
    <row r="318" spans="1:4">
      <c r="A318" s="75">
        <v>319</v>
      </c>
      <c r="B318" s="227" t="s">
        <v>465</v>
      </c>
      <c r="C318" s="75"/>
      <c r="D318" t="s">
        <v>588</v>
      </c>
    </row>
    <row r="319" spans="1:4">
      <c r="A319" s="75">
        <v>320</v>
      </c>
      <c r="B319" s="227" t="s">
        <v>466</v>
      </c>
      <c r="C319" s="75"/>
      <c r="D319" t="s">
        <v>589</v>
      </c>
    </row>
    <row r="320" spans="1:4">
      <c r="A320" s="75">
        <v>321</v>
      </c>
      <c r="B320" s="227" t="s">
        <v>467</v>
      </c>
      <c r="C320" s="75"/>
      <c r="D320" t="s">
        <v>585</v>
      </c>
    </row>
    <row r="321" spans="1:4">
      <c r="A321" s="75">
        <v>322</v>
      </c>
      <c r="B321" s="227" t="s">
        <v>468</v>
      </c>
      <c r="C321" s="75"/>
      <c r="D321" t="s">
        <v>585</v>
      </c>
    </row>
    <row r="322" spans="1:4">
      <c r="A322" s="75">
        <v>323</v>
      </c>
      <c r="B322" s="339" t="s">
        <v>469</v>
      </c>
      <c r="C322" s="230" t="s">
        <v>377</v>
      </c>
      <c r="D322" t="s">
        <v>585</v>
      </c>
    </row>
    <row r="323" spans="1:4">
      <c r="A323" s="75">
        <v>324</v>
      </c>
      <c r="B323" s="227" t="s">
        <v>470</v>
      </c>
      <c r="C323" s="75"/>
      <c r="D323" t="s">
        <v>585</v>
      </c>
    </row>
    <row r="324" spans="1:4">
      <c r="A324" s="75">
        <v>325</v>
      </c>
      <c r="B324" s="227" t="s">
        <v>471</v>
      </c>
      <c r="C324" s="75"/>
      <c r="D324" t="s">
        <v>585</v>
      </c>
    </row>
    <row r="325" spans="1:4">
      <c r="A325" s="75">
        <v>326</v>
      </c>
      <c r="B325" s="227" t="s">
        <v>472</v>
      </c>
      <c r="C325" s="75"/>
      <c r="D325" t="s">
        <v>589</v>
      </c>
    </row>
    <row r="326" spans="1:4">
      <c r="A326" s="75">
        <v>327</v>
      </c>
      <c r="B326" s="227" t="s">
        <v>473</v>
      </c>
      <c r="C326" s="75" t="s">
        <v>223</v>
      </c>
      <c r="D326" t="s">
        <v>589</v>
      </c>
    </row>
    <row r="327" spans="1:4">
      <c r="A327" s="75">
        <v>328</v>
      </c>
      <c r="B327" s="227" t="s">
        <v>474</v>
      </c>
      <c r="C327" s="75" t="s">
        <v>223</v>
      </c>
      <c r="D327" t="s">
        <v>589</v>
      </c>
    </row>
    <row r="328" spans="1:4">
      <c r="A328" s="75">
        <v>329</v>
      </c>
      <c r="B328" s="227" t="s">
        <v>475</v>
      </c>
      <c r="C328" s="75"/>
      <c r="D328" t="s">
        <v>589</v>
      </c>
    </row>
    <row r="329" spans="1:4">
      <c r="A329" s="75">
        <v>330</v>
      </c>
      <c r="B329" s="227" t="s">
        <v>476</v>
      </c>
      <c r="C329" s="75" t="s">
        <v>623</v>
      </c>
      <c r="D329" t="s">
        <v>589</v>
      </c>
    </row>
    <row r="330" spans="1:4">
      <c r="A330" s="75">
        <v>331</v>
      </c>
      <c r="B330" s="227" t="s">
        <v>477</v>
      </c>
      <c r="C330" s="75" t="s">
        <v>623</v>
      </c>
      <c r="D330" t="s">
        <v>589</v>
      </c>
    </row>
    <row r="331" spans="1:4">
      <c r="A331" s="75">
        <v>332</v>
      </c>
      <c r="B331" s="227" t="s">
        <v>478</v>
      </c>
      <c r="C331" s="75"/>
      <c r="D331" t="s">
        <v>586</v>
      </c>
    </row>
    <row r="332" spans="1:4">
      <c r="A332" s="75">
        <v>333</v>
      </c>
      <c r="B332" s="227" t="s">
        <v>479</v>
      </c>
      <c r="C332" s="75"/>
      <c r="D332" t="s">
        <v>585</v>
      </c>
    </row>
    <row r="333" spans="1:4">
      <c r="A333" s="75">
        <v>334</v>
      </c>
      <c r="B333" s="227" t="s">
        <v>480</v>
      </c>
      <c r="C333" s="75" t="s">
        <v>815</v>
      </c>
      <c r="D333" t="s">
        <v>589</v>
      </c>
    </row>
    <row r="334" spans="1:4">
      <c r="A334" s="230">
        <v>335</v>
      </c>
      <c r="B334" s="231" t="s">
        <v>481</v>
      </c>
      <c r="C334" s="230"/>
      <c r="D334" t="s">
        <v>589</v>
      </c>
    </row>
    <row r="335" spans="1:4">
      <c r="A335" s="82">
        <v>336</v>
      </c>
      <c r="B335" s="233" t="s">
        <v>482</v>
      </c>
      <c r="C335" s="82"/>
      <c r="D335" t="s">
        <v>585</v>
      </c>
    </row>
    <row r="336" spans="1:4">
      <c r="A336" s="75">
        <v>337</v>
      </c>
      <c r="B336" s="227" t="s">
        <v>483</v>
      </c>
      <c r="C336" s="75" t="s">
        <v>267</v>
      </c>
      <c r="D336" t="s">
        <v>585</v>
      </c>
    </row>
    <row r="337" spans="1:4">
      <c r="A337" s="346">
        <v>338</v>
      </c>
      <c r="B337" s="348" t="s">
        <v>484</v>
      </c>
      <c r="C337" s="346"/>
      <c r="D337" t="s">
        <v>585</v>
      </c>
    </row>
    <row r="338" spans="1:4">
      <c r="A338" s="75">
        <v>339</v>
      </c>
      <c r="B338" s="227" t="s">
        <v>485</v>
      </c>
      <c r="C338" s="75" t="s">
        <v>267</v>
      </c>
      <c r="D338" t="s">
        <v>589</v>
      </c>
    </row>
    <row r="339" spans="1:4">
      <c r="A339" s="157">
        <v>340</v>
      </c>
      <c r="B339" s="235" t="s">
        <v>486</v>
      </c>
      <c r="C339" s="157"/>
      <c r="D339" t="s">
        <v>587</v>
      </c>
    </row>
    <row r="340" spans="1:4">
      <c r="A340" s="75">
        <v>341</v>
      </c>
      <c r="B340" s="227" t="s">
        <v>487</v>
      </c>
      <c r="C340" s="75"/>
      <c r="D340" t="s">
        <v>589</v>
      </c>
    </row>
    <row r="341" spans="1:4">
      <c r="A341" s="75">
        <v>342</v>
      </c>
      <c r="B341" s="227" t="s">
        <v>488</v>
      </c>
      <c r="C341" s="75" t="s">
        <v>267</v>
      </c>
      <c r="D341" t="s">
        <v>589</v>
      </c>
    </row>
    <row r="342" spans="1:4">
      <c r="A342" s="75">
        <v>343</v>
      </c>
      <c r="B342" s="227" t="s">
        <v>489</v>
      </c>
      <c r="C342" s="75" t="s">
        <v>364</v>
      </c>
      <c r="D342" t="s">
        <v>587</v>
      </c>
    </row>
    <row r="343" spans="1:4">
      <c r="A343" s="75">
        <v>344</v>
      </c>
      <c r="B343" s="227" t="s">
        <v>490</v>
      </c>
      <c r="C343" s="75" t="s">
        <v>364</v>
      </c>
      <c r="D343" t="s">
        <v>585</v>
      </c>
    </row>
    <row r="344" spans="1:4">
      <c r="A344" s="75">
        <v>345</v>
      </c>
      <c r="B344" s="227" t="s">
        <v>491</v>
      </c>
      <c r="C344" s="75" t="s">
        <v>364</v>
      </c>
      <c r="D344" t="s">
        <v>588</v>
      </c>
    </row>
    <row r="345" spans="1:4">
      <c r="A345" s="75">
        <v>346</v>
      </c>
      <c r="B345" s="227" t="s">
        <v>492</v>
      </c>
      <c r="C345" s="75" t="s">
        <v>364</v>
      </c>
      <c r="D345" t="s">
        <v>589</v>
      </c>
    </row>
    <row r="346" spans="1:4">
      <c r="A346" s="75">
        <v>347</v>
      </c>
      <c r="B346" s="227" t="s">
        <v>493</v>
      </c>
      <c r="C346" s="75" t="s">
        <v>267</v>
      </c>
      <c r="D346" t="s">
        <v>587</v>
      </c>
    </row>
    <row r="347" spans="1:4">
      <c r="A347" s="82">
        <v>348</v>
      </c>
      <c r="B347" s="233" t="s">
        <v>494</v>
      </c>
      <c r="C347" s="82"/>
      <c r="D347" t="s">
        <v>589</v>
      </c>
    </row>
    <row r="348" spans="1:4">
      <c r="A348" s="75">
        <v>349</v>
      </c>
      <c r="B348" s="227" t="s">
        <v>495</v>
      </c>
      <c r="C348" s="75" t="s">
        <v>267</v>
      </c>
      <c r="D348" t="s">
        <v>589</v>
      </c>
    </row>
    <row r="349" spans="1:4">
      <c r="A349" s="157">
        <v>350</v>
      </c>
      <c r="B349" s="235" t="s">
        <v>496</v>
      </c>
      <c r="C349" s="157"/>
      <c r="D349" t="s">
        <v>585</v>
      </c>
    </row>
    <row r="350" spans="1:4">
      <c r="A350" s="75">
        <v>351</v>
      </c>
      <c r="B350" s="227" t="s">
        <v>497</v>
      </c>
      <c r="C350" s="75"/>
      <c r="D350" t="s">
        <v>589</v>
      </c>
    </row>
    <row r="351" spans="1:4">
      <c r="A351" s="75">
        <v>352</v>
      </c>
      <c r="B351" s="227" t="s">
        <v>498</v>
      </c>
      <c r="C351" s="75"/>
      <c r="D351" t="s">
        <v>587</v>
      </c>
    </row>
    <row r="352" spans="1:4">
      <c r="A352" s="75">
        <v>353</v>
      </c>
      <c r="B352" s="227" t="s">
        <v>499</v>
      </c>
      <c r="C352" s="75"/>
      <c r="D352" t="s">
        <v>587</v>
      </c>
    </row>
    <row r="353" spans="1:4">
      <c r="A353" s="75">
        <v>354</v>
      </c>
      <c r="B353" s="36" t="s">
        <v>500</v>
      </c>
      <c r="C353" s="75"/>
      <c r="D353" t="s">
        <v>589</v>
      </c>
    </row>
    <row r="354" spans="1:4">
      <c r="A354" s="75">
        <v>355</v>
      </c>
      <c r="B354" s="227" t="s">
        <v>501</v>
      </c>
      <c r="C354" s="75" t="s">
        <v>336</v>
      </c>
      <c r="D354" t="s">
        <v>585</v>
      </c>
    </row>
    <row r="355" spans="1:4">
      <c r="A355" s="75">
        <v>356</v>
      </c>
      <c r="B355" s="227" t="s">
        <v>502</v>
      </c>
      <c r="C355" s="75" t="s">
        <v>336</v>
      </c>
      <c r="D355" t="s">
        <v>589</v>
      </c>
    </row>
    <row r="356" spans="1:4">
      <c r="A356" s="75">
        <v>357</v>
      </c>
      <c r="B356" s="227" t="s">
        <v>507</v>
      </c>
      <c r="C356" s="75" t="s">
        <v>364</v>
      </c>
      <c r="D356" t="s">
        <v>589</v>
      </c>
    </row>
    <row r="357" spans="1:4">
      <c r="A357" s="75">
        <v>358</v>
      </c>
      <c r="B357" s="227" t="s">
        <v>508</v>
      </c>
      <c r="C357" s="75" t="s">
        <v>530</v>
      </c>
      <c r="D357" t="s">
        <v>589</v>
      </c>
    </row>
    <row r="358" spans="1:4">
      <c r="A358" s="75">
        <v>359</v>
      </c>
      <c r="B358" s="227" t="s">
        <v>509</v>
      </c>
      <c r="C358" s="75" t="s">
        <v>364</v>
      </c>
      <c r="D358" t="s">
        <v>587</v>
      </c>
    </row>
    <row r="359" spans="1:4">
      <c r="A359" s="75">
        <v>360</v>
      </c>
      <c r="B359" s="227" t="s">
        <v>510</v>
      </c>
      <c r="C359" s="75" t="s">
        <v>364</v>
      </c>
      <c r="D359" t="s">
        <v>586</v>
      </c>
    </row>
    <row r="360" spans="1:4">
      <c r="A360" s="75">
        <v>361</v>
      </c>
      <c r="B360" s="227" t="s">
        <v>511</v>
      </c>
      <c r="C360" s="75" t="s">
        <v>208</v>
      </c>
      <c r="D360" t="s">
        <v>586</v>
      </c>
    </row>
    <row r="361" spans="1:4">
      <c r="A361" s="75">
        <v>362</v>
      </c>
      <c r="B361" s="227" t="s">
        <v>512</v>
      </c>
      <c r="C361" s="75" t="s">
        <v>364</v>
      </c>
      <c r="D361" t="s">
        <v>588</v>
      </c>
    </row>
    <row r="362" spans="1:4">
      <c r="A362" s="75">
        <v>363</v>
      </c>
      <c r="B362" s="227" t="s">
        <v>513</v>
      </c>
      <c r="C362" s="75"/>
      <c r="D362" t="s">
        <v>587</v>
      </c>
    </row>
    <row r="363" spans="1:4">
      <c r="A363" s="75">
        <v>364</v>
      </c>
      <c r="B363" s="227" t="s">
        <v>514</v>
      </c>
      <c r="C363" s="75"/>
      <c r="D363" t="s">
        <v>588</v>
      </c>
    </row>
    <row r="364" spans="1:4">
      <c r="A364" s="75">
        <v>365</v>
      </c>
      <c r="B364" s="231" t="s">
        <v>515</v>
      </c>
      <c r="C364" s="75" t="s">
        <v>174</v>
      </c>
      <c r="D364" t="s">
        <v>587</v>
      </c>
    </row>
    <row r="365" spans="1:4">
      <c r="A365" s="230">
        <v>366</v>
      </c>
      <c r="B365" s="231" t="s">
        <v>516</v>
      </c>
      <c r="C365" s="230" t="s">
        <v>827</v>
      </c>
      <c r="D365" t="s">
        <v>587</v>
      </c>
    </row>
    <row r="366" spans="1:4">
      <c r="A366" s="75">
        <v>367</v>
      </c>
      <c r="B366" s="227" t="s">
        <v>517</v>
      </c>
      <c r="C366" s="75" t="s">
        <v>828</v>
      </c>
      <c r="D366" t="s">
        <v>585</v>
      </c>
    </row>
    <row r="367" spans="1:4">
      <c r="A367" s="230">
        <v>368</v>
      </c>
      <c r="B367" s="231" t="s">
        <v>518</v>
      </c>
      <c r="C367" s="230"/>
      <c r="D367" t="s">
        <v>588</v>
      </c>
    </row>
    <row r="368" spans="1:4">
      <c r="A368" s="230">
        <v>369</v>
      </c>
      <c r="B368" s="231" t="s">
        <v>534</v>
      </c>
      <c r="C368" s="230"/>
      <c r="D368" t="s">
        <v>585</v>
      </c>
    </row>
    <row r="369" spans="1:4">
      <c r="A369" s="75">
        <v>370</v>
      </c>
      <c r="B369" s="227" t="s">
        <v>528</v>
      </c>
      <c r="C369" s="75" t="s">
        <v>828</v>
      </c>
      <c r="D369" t="s">
        <v>587</v>
      </c>
    </row>
    <row r="370" spans="1:4">
      <c r="A370" s="75">
        <v>371</v>
      </c>
      <c r="B370" s="227" t="s">
        <v>529</v>
      </c>
      <c r="C370" s="75" t="s">
        <v>815</v>
      </c>
      <c r="D370" t="s">
        <v>588</v>
      </c>
    </row>
    <row r="371" spans="1:4">
      <c r="A371" s="75">
        <v>372</v>
      </c>
      <c r="B371" s="231" t="s">
        <v>535</v>
      </c>
      <c r="C371" s="335" t="s">
        <v>195</v>
      </c>
      <c r="D371" t="s">
        <v>586</v>
      </c>
    </row>
    <row r="372" spans="1:4" ht="15.75" thickBot="1">
      <c r="A372" s="82">
        <v>373</v>
      </c>
      <c r="B372" s="233" t="s">
        <v>536</v>
      </c>
      <c r="C372" s="82"/>
      <c r="D372" t="s">
        <v>585</v>
      </c>
    </row>
    <row r="373" spans="1:4">
      <c r="A373" s="226">
        <v>374</v>
      </c>
      <c r="B373" s="232" t="s">
        <v>537</v>
      </c>
      <c r="C373" s="226"/>
      <c r="D373" t="s">
        <v>589</v>
      </c>
    </row>
    <row r="374" spans="1:4">
      <c r="A374" s="75">
        <v>375</v>
      </c>
      <c r="B374" s="227" t="s">
        <v>538</v>
      </c>
      <c r="C374" s="75"/>
      <c r="D374" t="s">
        <v>585</v>
      </c>
    </row>
    <row r="375" spans="1:4">
      <c r="A375" s="75">
        <v>376</v>
      </c>
      <c r="B375" s="227" t="s">
        <v>539</v>
      </c>
      <c r="C375" s="75"/>
      <c r="D375" t="s">
        <v>585</v>
      </c>
    </row>
    <row r="376" spans="1:4">
      <c r="A376" s="75">
        <v>377</v>
      </c>
      <c r="B376" s="227" t="s">
        <v>540</v>
      </c>
      <c r="C376" s="75" t="s">
        <v>393</v>
      </c>
      <c r="D376" t="s">
        <v>585</v>
      </c>
    </row>
    <row r="377" spans="1:4">
      <c r="A377" s="75">
        <v>378</v>
      </c>
      <c r="B377" s="227" t="s">
        <v>541</v>
      </c>
      <c r="C377" s="75" t="s">
        <v>174</v>
      </c>
      <c r="D377" t="s">
        <v>585</v>
      </c>
    </row>
    <row r="378" spans="1:4">
      <c r="A378" s="75">
        <v>379</v>
      </c>
      <c r="B378" s="227" t="s">
        <v>542</v>
      </c>
      <c r="C378" s="75" t="s">
        <v>174</v>
      </c>
      <c r="D378" t="s">
        <v>585</v>
      </c>
    </row>
    <row r="379" spans="1:4">
      <c r="A379" s="75">
        <v>380</v>
      </c>
      <c r="B379" s="227" t="s">
        <v>543</v>
      </c>
      <c r="C379" s="75" t="s">
        <v>828</v>
      </c>
      <c r="D379" t="s">
        <v>589</v>
      </c>
    </row>
    <row r="380" spans="1:4">
      <c r="A380" s="75">
        <v>381</v>
      </c>
      <c r="B380" s="227" t="s">
        <v>544</v>
      </c>
      <c r="C380" s="75"/>
      <c r="D380" t="s">
        <v>586</v>
      </c>
    </row>
    <row r="381" spans="1:4">
      <c r="A381" s="75">
        <v>382</v>
      </c>
      <c r="B381" s="227" t="s">
        <v>545</v>
      </c>
      <c r="C381" s="75"/>
      <c r="D381" t="s">
        <v>585</v>
      </c>
    </row>
    <row r="382" spans="1:4">
      <c r="A382" s="230">
        <v>383</v>
      </c>
      <c r="B382" s="231" t="s">
        <v>546</v>
      </c>
      <c r="C382" s="230"/>
      <c r="D382" t="s">
        <v>588</v>
      </c>
    </row>
    <row r="383" spans="1:4">
      <c r="A383" s="230">
        <v>384</v>
      </c>
      <c r="B383" s="231" t="s">
        <v>547</v>
      </c>
      <c r="C383" s="75" t="s">
        <v>136</v>
      </c>
      <c r="D383" t="s">
        <v>587</v>
      </c>
    </row>
    <row r="384" spans="1:4">
      <c r="A384" s="75">
        <v>385</v>
      </c>
      <c r="B384" s="227" t="s">
        <v>548</v>
      </c>
      <c r="C384" s="75" t="s">
        <v>326</v>
      </c>
      <c r="D384" t="s">
        <v>587</v>
      </c>
    </row>
    <row r="385" spans="1:4" ht="15.75" thickBot="1">
      <c r="A385" s="82">
        <v>386</v>
      </c>
      <c r="B385" s="233" t="s">
        <v>549</v>
      </c>
      <c r="C385" s="82"/>
      <c r="D385" t="s">
        <v>589</v>
      </c>
    </row>
    <row r="386" spans="1:4">
      <c r="A386" s="226">
        <v>387</v>
      </c>
      <c r="B386" s="232" t="s">
        <v>550</v>
      </c>
      <c r="C386" s="226"/>
      <c r="D386" t="s">
        <v>587</v>
      </c>
    </row>
    <row r="387" spans="1:4">
      <c r="A387" s="75">
        <v>388</v>
      </c>
      <c r="B387" s="227" t="s">
        <v>551</v>
      </c>
      <c r="C387" s="75"/>
      <c r="D387" t="s">
        <v>585</v>
      </c>
    </row>
    <row r="388" spans="1:4">
      <c r="A388" s="75">
        <v>389</v>
      </c>
      <c r="B388" s="227" t="s">
        <v>552</v>
      </c>
      <c r="C388" s="75"/>
      <c r="D388" t="s">
        <v>586</v>
      </c>
    </row>
    <row r="389" spans="1:4">
      <c r="A389" s="75">
        <v>390</v>
      </c>
      <c r="B389" s="227" t="s">
        <v>553</v>
      </c>
      <c r="C389" s="75"/>
      <c r="D389" t="s">
        <v>588</v>
      </c>
    </row>
    <row r="390" spans="1:4">
      <c r="A390" s="75">
        <v>391</v>
      </c>
      <c r="B390" s="227" t="s">
        <v>554</v>
      </c>
      <c r="C390" s="230" t="s">
        <v>307</v>
      </c>
      <c r="D390" t="s">
        <v>588</v>
      </c>
    </row>
    <row r="391" spans="1:4">
      <c r="A391" s="75">
        <v>392</v>
      </c>
      <c r="B391" s="227" t="s">
        <v>555</v>
      </c>
      <c r="C391" s="75"/>
      <c r="D391" t="s">
        <v>586</v>
      </c>
    </row>
    <row r="392" spans="1:4">
      <c r="A392" s="75">
        <v>393</v>
      </c>
      <c r="B392" s="227" t="s">
        <v>556</v>
      </c>
      <c r="C392" s="75"/>
      <c r="D392" t="s">
        <v>585</v>
      </c>
    </row>
    <row r="393" spans="1:4" ht="15.75" thickBot="1">
      <c r="A393" s="228">
        <v>394</v>
      </c>
      <c r="B393" s="229" t="s">
        <v>557</v>
      </c>
      <c r="C393" s="228"/>
      <c r="D393" t="s">
        <v>588</v>
      </c>
    </row>
    <row r="394" spans="1:4">
      <c r="A394" s="157">
        <v>395</v>
      </c>
      <c r="B394" s="235" t="s">
        <v>558</v>
      </c>
      <c r="C394" s="157"/>
      <c r="D394" t="s">
        <v>585</v>
      </c>
    </row>
    <row r="395" spans="1:4">
      <c r="A395" s="75">
        <v>396</v>
      </c>
      <c r="B395" s="227" t="s">
        <v>559</v>
      </c>
      <c r="C395" s="75"/>
      <c r="D395" t="s">
        <v>586</v>
      </c>
    </row>
    <row r="396" spans="1:4">
      <c r="A396" s="75">
        <v>397</v>
      </c>
      <c r="B396" s="227" t="s">
        <v>560</v>
      </c>
      <c r="C396" s="75" t="s">
        <v>257</v>
      </c>
      <c r="D396" t="s">
        <v>588</v>
      </c>
    </row>
    <row r="397" spans="1:4">
      <c r="A397" s="75">
        <v>398</v>
      </c>
      <c r="B397" s="227" t="s">
        <v>561</v>
      </c>
      <c r="C397" s="75" t="s">
        <v>257</v>
      </c>
      <c r="D397" t="s">
        <v>587</v>
      </c>
    </row>
    <row r="398" spans="1:4">
      <c r="A398" s="75">
        <v>399</v>
      </c>
      <c r="B398" s="227" t="s">
        <v>562</v>
      </c>
      <c r="C398" s="75"/>
      <c r="D398" t="s">
        <v>585</v>
      </c>
    </row>
    <row r="399" spans="1:4">
      <c r="A399" s="75">
        <v>400</v>
      </c>
      <c r="B399" s="227" t="s">
        <v>563</v>
      </c>
      <c r="C399" s="75"/>
      <c r="D399" t="s">
        <v>585</v>
      </c>
    </row>
    <row r="400" spans="1:4">
      <c r="A400" s="75">
        <v>401</v>
      </c>
      <c r="B400" s="227" t="s">
        <v>564</v>
      </c>
      <c r="C400" s="75"/>
      <c r="D400" t="s">
        <v>585</v>
      </c>
    </row>
    <row r="401" spans="1:4">
      <c r="A401" s="75">
        <v>402</v>
      </c>
      <c r="B401" s="227" t="s">
        <v>565</v>
      </c>
      <c r="C401" s="75"/>
      <c r="D401" t="s">
        <v>585</v>
      </c>
    </row>
    <row r="402" spans="1:4">
      <c r="A402" s="75">
        <v>403</v>
      </c>
      <c r="B402" s="227" t="s">
        <v>566</v>
      </c>
      <c r="C402" s="75"/>
      <c r="D402" t="s">
        <v>588</v>
      </c>
    </row>
    <row r="403" spans="1:4">
      <c r="A403" s="75">
        <v>404</v>
      </c>
      <c r="B403" s="227" t="s">
        <v>567</v>
      </c>
      <c r="C403" s="75" t="s">
        <v>267</v>
      </c>
      <c r="D403" t="s">
        <v>588</v>
      </c>
    </row>
    <row r="404" spans="1:4">
      <c r="A404" s="75">
        <v>405</v>
      </c>
      <c r="B404" s="227" t="s">
        <v>568</v>
      </c>
      <c r="C404" s="75"/>
      <c r="D404" t="s">
        <v>588</v>
      </c>
    </row>
    <row r="405" spans="1:4">
      <c r="A405" s="75">
        <v>406</v>
      </c>
      <c r="B405" s="227" t="s">
        <v>297</v>
      </c>
      <c r="C405" s="75" t="s">
        <v>815</v>
      </c>
      <c r="D405" t="s">
        <v>589</v>
      </c>
    </row>
    <row r="406" spans="1:4">
      <c r="A406" s="75">
        <v>407</v>
      </c>
      <c r="B406" s="227" t="s">
        <v>569</v>
      </c>
      <c r="C406" s="75"/>
      <c r="D406" t="s">
        <v>585</v>
      </c>
    </row>
    <row r="407" spans="1:4">
      <c r="A407" s="75">
        <v>408</v>
      </c>
      <c r="B407" s="227" t="s">
        <v>570</v>
      </c>
      <c r="C407" s="75"/>
      <c r="D407" t="s">
        <v>585</v>
      </c>
    </row>
    <row r="408" spans="1:4">
      <c r="A408" s="75">
        <v>409</v>
      </c>
      <c r="B408" s="227" t="s">
        <v>571</v>
      </c>
      <c r="C408" s="75"/>
      <c r="D408" t="s">
        <v>586</v>
      </c>
    </row>
    <row r="409" spans="1:4">
      <c r="A409" s="75">
        <v>410</v>
      </c>
      <c r="B409" s="227" t="s">
        <v>572</v>
      </c>
      <c r="C409" s="75"/>
      <c r="D409" t="s">
        <v>585</v>
      </c>
    </row>
    <row r="410" spans="1:4">
      <c r="A410" s="75">
        <v>411</v>
      </c>
      <c r="B410" s="227" t="s">
        <v>573</v>
      </c>
      <c r="C410" s="75"/>
      <c r="D410" t="s">
        <v>587</v>
      </c>
    </row>
    <row r="411" spans="1:4">
      <c r="A411" s="75">
        <v>412</v>
      </c>
      <c r="B411" s="227" t="s">
        <v>574</v>
      </c>
      <c r="C411" s="75" t="s">
        <v>694</v>
      </c>
      <c r="D411" t="s">
        <v>589</v>
      </c>
    </row>
    <row r="412" spans="1:4">
      <c r="A412" s="75">
        <v>413</v>
      </c>
      <c r="B412" s="231" t="s">
        <v>575</v>
      </c>
      <c r="C412" s="230" t="s">
        <v>130</v>
      </c>
      <c r="D412" t="s">
        <v>589</v>
      </c>
    </row>
    <row r="413" spans="1:4">
      <c r="A413" s="75">
        <v>414</v>
      </c>
      <c r="B413" s="227" t="s">
        <v>576</v>
      </c>
      <c r="C413" s="75" t="s">
        <v>174</v>
      </c>
      <c r="D413" t="s">
        <v>589</v>
      </c>
    </row>
    <row r="414" spans="1:4">
      <c r="A414" s="75">
        <v>415</v>
      </c>
      <c r="B414" s="227" t="s">
        <v>577</v>
      </c>
      <c r="C414" s="75" t="s">
        <v>530</v>
      </c>
      <c r="D414" t="s">
        <v>585</v>
      </c>
    </row>
    <row r="415" spans="1:4">
      <c r="A415" s="75">
        <v>416</v>
      </c>
      <c r="B415" s="227" t="s">
        <v>578</v>
      </c>
      <c r="C415" s="75"/>
      <c r="D415" t="s">
        <v>585</v>
      </c>
    </row>
    <row r="416" spans="1:4">
      <c r="A416" s="75">
        <v>417</v>
      </c>
      <c r="B416" s="227" t="s">
        <v>579</v>
      </c>
      <c r="C416" s="75" t="s">
        <v>530</v>
      </c>
      <c r="D416" t="s">
        <v>585</v>
      </c>
    </row>
    <row r="417" spans="1:4">
      <c r="A417" s="75">
        <v>418</v>
      </c>
      <c r="B417" s="227" t="s">
        <v>580</v>
      </c>
      <c r="C417" s="75" t="s">
        <v>336</v>
      </c>
      <c r="D417" t="s">
        <v>585</v>
      </c>
    </row>
    <row r="418" spans="1:4">
      <c r="A418" s="75">
        <v>419</v>
      </c>
      <c r="B418" s="227" t="s">
        <v>581</v>
      </c>
      <c r="C418" s="75"/>
      <c r="D418" t="s">
        <v>585</v>
      </c>
    </row>
    <row r="419" spans="1:4">
      <c r="A419" s="75">
        <v>420</v>
      </c>
      <c r="B419" s="227" t="s">
        <v>582</v>
      </c>
      <c r="C419" s="75" t="s">
        <v>530</v>
      </c>
      <c r="D419" t="s">
        <v>589</v>
      </c>
    </row>
    <row r="420" spans="1:4">
      <c r="A420" s="75">
        <v>421</v>
      </c>
      <c r="B420" s="231" t="s">
        <v>583</v>
      </c>
      <c r="C420" s="75" t="s">
        <v>336</v>
      </c>
      <c r="D420" t="s">
        <v>589</v>
      </c>
    </row>
    <row r="421" spans="1:4">
      <c r="A421" s="75">
        <v>422</v>
      </c>
      <c r="B421" s="227" t="s">
        <v>584</v>
      </c>
      <c r="C421" s="75"/>
      <c r="D421" t="s">
        <v>589</v>
      </c>
    </row>
    <row r="422" spans="1:4">
      <c r="A422" s="82">
        <v>423</v>
      </c>
      <c r="B422" s="233" t="s">
        <v>602</v>
      </c>
      <c r="C422" s="82"/>
      <c r="D422" t="s">
        <v>585</v>
      </c>
    </row>
    <row r="423" spans="1:4">
      <c r="A423" s="75">
        <v>424</v>
      </c>
      <c r="B423" s="227" t="s">
        <v>624</v>
      </c>
      <c r="C423" s="75" t="s">
        <v>267</v>
      </c>
      <c r="D423" t="s">
        <v>589</v>
      </c>
    </row>
    <row r="424" spans="1:4">
      <c r="A424" s="157">
        <v>425</v>
      </c>
      <c r="B424" s="235" t="s">
        <v>603</v>
      </c>
      <c r="C424" s="157"/>
      <c r="D424" t="s">
        <v>589</v>
      </c>
    </row>
    <row r="425" spans="1:4">
      <c r="A425" s="75">
        <v>426</v>
      </c>
      <c r="B425" s="227" t="s">
        <v>604</v>
      </c>
      <c r="C425" s="75"/>
      <c r="D425" t="s">
        <v>589</v>
      </c>
    </row>
    <row r="426" spans="1:4">
      <c r="A426" s="230">
        <v>427</v>
      </c>
      <c r="B426" s="231" t="s">
        <v>605</v>
      </c>
      <c r="C426" s="230"/>
      <c r="D426" t="s">
        <v>589</v>
      </c>
    </row>
    <row r="427" spans="1:4">
      <c r="A427" s="75">
        <v>428</v>
      </c>
      <c r="B427" s="227" t="s">
        <v>625</v>
      </c>
      <c r="C427" s="75" t="s">
        <v>828</v>
      </c>
      <c r="D427" t="s">
        <v>589</v>
      </c>
    </row>
    <row r="428" spans="1:4">
      <c r="A428" s="75">
        <v>429</v>
      </c>
      <c r="B428" s="227" t="s">
        <v>626</v>
      </c>
      <c r="C428" s="75" t="s">
        <v>828</v>
      </c>
      <c r="D428" t="s">
        <v>589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530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530</v>
      </c>
    </row>
    <row r="442" spans="1:3">
      <c r="A442" s="75">
        <v>443</v>
      </c>
      <c r="B442" s="227" t="s">
        <v>640</v>
      </c>
      <c r="C442" s="75" t="s">
        <v>326</v>
      </c>
    </row>
    <row r="443" spans="1:3">
      <c r="A443" s="75">
        <v>444</v>
      </c>
      <c r="B443" s="231" t="s">
        <v>641</v>
      </c>
      <c r="C443" s="335" t="s">
        <v>195</v>
      </c>
    </row>
    <row r="444" spans="1:3">
      <c r="A444" s="75">
        <v>445</v>
      </c>
      <c r="B444" s="231" t="s">
        <v>642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364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393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364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30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307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530</v>
      </c>
    </row>
    <row r="493" spans="1:3">
      <c r="A493" s="75">
        <v>500</v>
      </c>
      <c r="B493" s="227" t="s">
        <v>676</v>
      </c>
      <c r="C493" s="75" t="s">
        <v>530</v>
      </c>
    </row>
    <row r="494" spans="1:3">
      <c r="A494" s="75">
        <v>501</v>
      </c>
      <c r="B494" s="227" t="s">
        <v>677</v>
      </c>
      <c r="C494" s="75" t="s">
        <v>530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307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301</v>
      </c>
    </row>
    <row r="526" spans="1:3">
      <c r="A526" s="75">
        <v>533</v>
      </c>
      <c r="B526" s="227" t="s">
        <v>712</v>
      </c>
      <c r="C526" s="75" t="s">
        <v>393</v>
      </c>
    </row>
    <row r="527" spans="1:3">
      <c r="A527" s="75">
        <v>534</v>
      </c>
      <c r="B527" s="227" t="s">
        <v>713</v>
      </c>
      <c r="C527" s="75" t="s">
        <v>393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326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393</v>
      </c>
    </row>
    <row r="568" spans="1:3">
      <c r="A568" s="75">
        <v>575</v>
      </c>
      <c r="B568" s="231" t="s">
        <v>753</v>
      </c>
      <c r="C568" s="75" t="s">
        <v>393</v>
      </c>
    </row>
    <row r="569" spans="1:3">
      <c r="A569" s="75">
        <v>576</v>
      </c>
      <c r="B569" s="231" t="s">
        <v>754</v>
      </c>
      <c r="C569" s="75" t="s">
        <v>393</v>
      </c>
    </row>
    <row r="570" spans="1:3">
      <c r="A570" s="230">
        <v>577</v>
      </c>
      <c r="B570" s="231" t="s">
        <v>755</v>
      </c>
      <c r="C570" s="75" t="s">
        <v>393</v>
      </c>
    </row>
    <row r="571" spans="1:3">
      <c r="A571" s="230">
        <v>578</v>
      </c>
      <c r="B571" s="231" t="s">
        <v>756</v>
      </c>
      <c r="C571" s="75" t="s">
        <v>393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530</v>
      </c>
    </row>
    <row r="579" spans="1:3">
      <c r="A579" s="75">
        <v>586</v>
      </c>
      <c r="B579" s="231" t="s">
        <v>764</v>
      </c>
      <c r="C579" s="75" t="s">
        <v>530</v>
      </c>
    </row>
    <row r="580" spans="1:3">
      <c r="A580" s="230">
        <v>587</v>
      </c>
      <c r="B580" s="231" t="s">
        <v>765</v>
      </c>
      <c r="C580" s="75" t="s">
        <v>530</v>
      </c>
    </row>
    <row r="581" spans="1:3">
      <c r="A581" s="230">
        <v>588</v>
      </c>
      <c r="B581" s="231" t="s">
        <v>766</v>
      </c>
      <c r="C581" s="75" t="s">
        <v>530</v>
      </c>
    </row>
    <row r="582" spans="1:3">
      <c r="A582" s="230">
        <v>589</v>
      </c>
      <c r="B582" s="231" t="s">
        <v>767</v>
      </c>
      <c r="C582" s="75" t="s">
        <v>530</v>
      </c>
    </row>
    <row r="583" spans="1:3">
      <c r="A583" s="230">
        <v>590</v>
      </c>
      <c r="B583" s="231" t="s">
        <v>768</v>
      </c>
      <c r="C583" s="75" t="s">
        <v>530</v>
      </c>
    </row>
    <row r="584" spans="1:3">
      <c r="A584" s="230">
        <v>591</v>
      </c>
      <c r="B584" s="231" t="s">
        <v>769</v>
      </c>
      <c r="C584" s="230" t="s">
        <v>307</v>
      </c>
    </row>
    <row r="585" spans="1:3">
      <c r="A585" s="230">
        <v>592</v>
      </c>
      <c r="B585" s="231" t="s">
        <v>770</v>
      </c>
      <c r="C585" s="75" t="s">
        <v>336</v>
      </c>
    </row>
    <row r="586" spans="1:3">
      <c r="A586" s="75">
        <v>593</v>
      </c>
      <c r="B586" s="231" t="s">
        <v>771</v>
      </c>
      <c r="C586" s="75" t="s">
        <v>336</v>
      </c>
    </row>
    <row r="587" spans="1:3">
      <c r="A587" s="75">
        <v>594</v>
      </c>
      <c r="B587" s="231" t="s">
        <v>772</v>
      </c>
      <c r="C587" s="75" t="s">
        <v>336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.7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316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364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.75" thickBot="1">
      <c r="A609" s="230">
        <v>616</v>
      </c>
      <c r="B609" s="231" t="s">
        <v>794</v>
      </c>
      <c r="C609" s="75" t="s">
        <v>623</v>
      </c>
    </row>
    <row r="610" spans="1:3" ht="15.75" thickBot="1">
      <c r="A610" s="230">
        <v>617</v>
      </c>
      <c r="B610" s="231" t="s">
        <v>795</v>
      </c>
      <c r="C610" s="226" t="s">
        <v>316</v>
      </c>
    </row>
    <row r="611" spans="1:3">
      <c r="A611" s="230">
        <v>618</v>
      </c>
      <c r="B611" s="231" t="s">
        <v>796</v>
      </c>
      <c r="C611" s="226" t="s">
        <v>316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326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349</v>
      </c>
    </row>
    <row r="622" spans="1:3">
      <c r="A622" s="230">
        <v>629</v>
      </c>
      <c r="B622" s="231" t="s">
        <v>314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/>
    </row>
    <row r="627" spans="1:3">
      <c r="A627" s="75">
        <v>634</v>
      </c>
      <c r="B627" s="231" t="s">
        <v>811</v>
      </c>
      <c r="C627" s="75" t="s">
        <v>530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336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336</v>
      </c>
    </row>
    <row r="633" spans="1:3">
      <c r="A633" s="230">
        <v>640</v>
      </c>
      <c r="B633" s="227" t="s">
        <v>818</v>
      </c>
      <c r="C633" s="75" t="s">
        <v>336</v>
      </c>
    </row>
    <row r="634" spans="1:3">
      <c r="A634" s="230">
        <v>641</v>
      </c>
      <c r="B634" s="231" t="s">
        <v>819</v>
      </c>
      <c r="C634" s="230" t="s">
        <v>307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301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393</v>
      </c>
    </row>
    <row r="645" spans="1:3">
      <c r="A645" s="75">
        <v>652</v>
      </c>
      <c r="B645" s="227" t="s">
        <v>834</v>
      </c>
      <c r="C645" s="75" t="s">
        <v>393</v>
      </c>
    </row>
    <row r="646" spans="1:3">
      <c r="A646" s="230">
        <v>653</v>
      </c>
      <c r="B646" s="227" t="s">
        <v>835</v>
      </c>
      <c r="C646" s="75" t="s">
        <v>393</v>
      </c>
    </row>
    <row r="647" spans="1:3">
      <c r="A647" s="75">
        <v>654</v>
      </c>
      <c r="B647" s="227" t="s">
        <v>836</v>
      </c>
      <c r="C647" s="75" t="s">
        <v>393</v>
      </c>
    </row>
    <row r="648" spans="1:3">
      <c r="A648" s="75">
        <v>655</v>
      </c>
      <c r="B648" s="227" t="s">
        <v>837</v>
      </c>
      <c r="C648" s="75" t="s">
        <v>393</v>
      </c>
    </row>
    <row r="649" spans="1:3">
      <c r="A649" s="230">
        <v>656</v>
      </c>
      <c r="B649" s="227" t="s">
        <v>838</v>
      </c>
      <c r="C649" s="75" t="s">
        <v>530</v>
      </c>
    </row>
    <row r="650" spans="1:3">
      <c r="A650" s="75">
        <v>657</v>
      </c>
      <c r="B650" s="227" t="s">
        <v>839</v>
      </c>
      <c r="C650" s="75" t="s">
        <v>530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336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49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336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316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316</v>
      </c>
    </row>
    <row r="673" spans="1:3">
      <c r="A673" s="75">
        <v>680</v>
      </c>
      <c r="B673" s="227" t="s">
        <v>862</v>
      </c>
      <c r="C673" s="230" t="s">
        <v>316</v>
      </c>
    </row>
    <row r="674" spans="1:3">
      <c r="A674" s="230">
        <v>681</v>
      </c>
      <c r="B674" s="227" t="s">
        <v>863</v>
      </c>
      <c r="C674" s="230" t="s">
        <v>316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530</v>
      </c>
    </row>
    <row r="677" spans="1:3">
      <c r="A677" s="75">
        <v>684</v>
      </c>
      <c r="B677" s="227" t="s">
        <v>866</v>
      </c>
      <c r="C677" s="230" t="s">
        <v>530</v>
      </c>
    </row>
    <row r="678" spans="1:3">
      <c r="A678" s="230">
        <v>685</v>
      </c>
      <c r="B678" s="227" t="s">
        <v>867</v>
      </c>
      <c r="C678" s="230" t="s">
        <v>530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336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377</v>
      </c>
    </row>
    <row r="689" spans="1:3">
      <c r="A689" s="75">
        <v>696</v>
      </c>
      <c r="B689" s="227" t="s">
        <v>879</v>
      </c>
      <c r="C689" s="230" t="s">
        <v>377</v>
      </c>
    </row>
    <row r="690" spans="1:3">
      <c r="A690" s="230">
        <v>697</v>
      </c>
      <c r="B690" s="227" t="s">
        <v>880</v>
      </c>
      <c r="C690" s="230" t="s">
        <v>377</v>
      </c>
    </row>
    <row r="691" spans="1:3">
      <c r="A691" s="230">
        <v>698</v>
      </c>
      <c r="B691" s="227" t="s">
        <v>881</v>
      </c>
      <c r="C691" s="230" t="s">
        <v>377</v>
      </c>
    </row>
    <row r="692" spans="1:3">
      <c r="A692" s="75">
        <v>699</v>
      </c>
      <c r="B692" s="227" t="s">
        <v>882</v>
      </c>
      <c r="C692" s="230" t="s">
        <v>377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336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/>
      <c r="C696" s="230"/>
    </row>
    <row r="697" spans="1:3">
      <c r="A697" s="75">
        <v>704</v>
      </c>
      <c r="B697" s="227"/>
      <c r="C697" s="230"/>
    </row>
    <row r="698" spans="1:3">
      <c r="A698" s="75">
        <v>1001</v>
      </c>
      <c r="B698" s="227" t="s">
        <v>826</v>
      </c>
      <c r="C698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IF(GROUPS!D4="","",GROUPS!D4)</f>
        <v>Лука Стојчев (73)</v>
      </c>
      <c r="D3" s="380"/>
      <c r="E3" s="381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9" t="str">
        <f>IF(GROUPS!D5="","",GROUPS!D5)</f>
        <v>Јован Пармачки (472)</v>
      </c>
      <c r="D4" s="380"/>
      <c r="E4" s="381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9" t="str">
        <f>IF(GROUPS!D6="","",GROUPS!D6)</f>
        <v>Мартин Ристески (433)</v>
      </c>
      <c r="D5" s="380"/>
      <c r="E5" s="381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8" t="str">
        <f>IF(GROUPS!D7="","",GROUPS!D7)</f>
        <v/>
      </c>
      <c r="D6" s="389"/>
      <c r="E6" s="39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 ht="19.5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Јован Пармачки (472)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Јован Пармачки (472)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Мартин Ристески (433)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Мартин Ристески (433)</v>
      </c>
      <c r="D18" s="140">
        <v>2</v>
      </c>
      <c r="E18" s="141" t="str">
        <f>IF(C5="","",VLOOKUP(D18,$B$3:$E$6,2,FALSE))</f>
        <v>Јован Пармачки (472)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A6" workbookViewId="0">
      <selection activeCell="Z13" sqref="Z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402" t="str">
        <f>IF(ISERROR(INDEX($C$3:$C$6,MATCH(W2,$T$3:$T$6,0))),"",(INDEX($C$3:$C$6,MATCH(W2,$T$3:$T$6,0))))</f>
        <v>Лука Стојчев (73)</v>
      </c>
      <c r="Y2" s="403"/>
      <c r="Z2" s="404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IF(GROUPS!D4="","",GROUPS!D4)</f>
        <v>Лука Стојчев (73)</v>
      </c>
      <c r="D3" s="380"/>
      <c r="E3" s="381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29</v>
      </c>
      <c r="R3" s="382">
        <f>IF(ISERROR(IF(AND(T9="",T13="",T17=""),"",SUM(AB3:AD3)+(N3-O3)/1000)+(AK3/10000)),"",IF(AND(T9="",T13="",T17=""),"",SUM(AB3:AD3)+(N3-O3)/1000)+(AK3/10000)+(AG3/100000))</f>
        <v>4.0103600000000004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402" t="str">
        <f t="shared" ref="X3:X5" si="0">IF(ISERROR(INDEX($C$3:$C$6,MATCH(W3,$T$3:$T$6,0))),"",(INDEX($C$3:$C$6,MATCH(W3,$T$3:$T$6,0))))</f>
        <v>Мартин Ристески (433)</v>
      </c>
      <c r="Y3" s="403"/>
      <c r="Z3" s="40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3">
        <f>SUM(AH3:AJ3)-SUM(AM3:AO3)</f>
        <v>37</v>
      </c>
      <c r="AL3" s="384"/>
      <c r="AM3" s="10">
        <f>AH5</f>
        <v>13</v>
      </c>
      <c r="AN3" s="10">
        <f>AI4</f>
        <v>16</v>
      </c>
      <c r="AO3" s="10">
        <f>AJ6</f>
        <v>0</v>
      </c>
      <c r="AP3" s="9">
        <f>SUM(AM3:AO3)</f>
        <v>29</v>
      </c>
    </row>
    <row r="4" spans="2:47" ht="24" customHeight="1">
      <c r="B4" s="101">
        <v>2</v>
      </c>
      <c r="C4" s="379" t="str">
        <f>IF(GROUPS!D5="","",GROUPS!D5)</f>
        <v>Јован Пармачки (472)</v>
      </c>
      <c r="D4" s="380"/>
      <c r="E4" s="381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44</v>
      </c>
      <c r="Q4" s="111">
        <f>IF(AND(T10="",U13="",U18=""),"",AP4)</f>
        <v>74</v>
      </c>
      <c r="R4" s="382">
        <f>IF(ISERROR(IF(AND(T10="",U13="",U18=""),"",SUM(AB4:AD4)+(N4-O4)/1000)+(AK4/10000)+(AG4/100000)),"",IF(AND(T10="",U13="",U18=""),"",SUM(AB4:AD4)+(N4-O4)/1000)+(AK4/10000)+(AG4/100000))</f>
        <v>1.9924400000000002</v>
      </c>
      <c r="S4" s="382"/>
      <c r="T4" s="112">
        <f>IF(ISERROR(IF(C4="","",RANK(R4,$R$3:$S$6,0))),"",IF(C4="","",RANK(R4,$R$3:$S$6,0)))</f>
        <v>3</v>
      </c>
      <c r="U4" s="9"/>
      <c r="V4" s="9"/>
      <c r="W4" s="7">
        <v>3</v>
      </c>
      <c r="X4" s="405" t="str">
        <f t="shared" si="0"/>
        <v>Јован Пармачки (472)</v>
      </c>
      <c r="Y4" s="406"/>
      <c r="Z4" s="407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28</v>
      </c>
      <c r="AK4" s="383">
        <f t="shared" ref="AK4:AK6" si="2">SUM(AH4:AJ4)-SUM(AM4:AO4)</f>
        <v>-30</v>
      </c>
      <c r="AL4" s="384"/>
      <c r="AM4" s="10">
        <f>AH6</f>
        <v>0</v>
      </c>
      <c r="AN4" s="10">
        <f>AI3</f>
        <v>33</v>
      </c>
      <c r="AO4" s="10">
        <f>AJ5</f>
        <v>41</v>
      </c>
      <c r="AP4" s="9">
        <f t="shared" ref="AP4:AP6" si="3">SUM(AM4:AO4)</f>
        <v>74</v>
      </c>
    </row>
    <row r="5" spans="2:47" ht="24" customHeight="1">
      <c r="B5" s="101">
        <v>3</v>
      </c>
      <c r="C5" s="379" t="str">
        <f>IF(GROUPS!D6="","",GROUPS!D6)</f>
        <v>Мартин Ристески (433)</v>
      </c>
      <c r="D5" s="380"/>
      <c r="E5" s="381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54</v>
      </c>
      <c r="Q5" s="111">
        <f>IF(AND(U9="",T14="",T18=""),"",AP5)</f>
        <v>61</v>
      </c>
      <c r="R5" s="382">
        <f>IF(ISERROR(IF(AND(U9="",T14="",T18=""),"",SUM(AB5:AD5)+(N5-O5)/1000)+(AK5/10000)+(AG5/100000)),"",IF(AND(U9="",T14="",T18=""),"",SUM(AB5:AD5)+(N5-O5)/1000)+(AK5/10000)+(AG5/100000))</f>
        <v>2.99884</v>
      </c>
      <c r="S5" s="382"/>
      <c r="T5" s="112">
        <f>IF(ISERROR(IF(C5="","",RANK(R5,$R$3:$S$6,0))),"",IF(C5="","",RANK(R5,$R$3:$S$6,0)))</f>
        <v>2</v>
      </c>
      <c r="U5" s="9"/>
      <c r="V5" s="9"/>
      <c r="W5" s="7">
        <v>4</v>
      </c>
      <c r="X5" s="405" t="str">
        <f t="shared" si="0"/>
        <v/>
      </c>
      <c r="Y5" s="406"/>
      <c r="Z5" s="407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54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41</v>
      </c>
      <c r="AK5" s="383">
        <f t="shared" si="2"/>
        <v>-7</v>
      </c>
      <c r="AL5" s="384"/>
      <c r="AM5" s="10">
        <f>AH3</f>
        <v>33</v>
      </c>
      <c r="AN5" s="10">
        <f>AI6</f>
        <v>0</v>
      </c>
      <c r="AO5" s="10">
        <f>AJ4</f>
        <v>28</v>
      </c>
      <c r="AP5" s="9">
        <f t="shared" si="3"/>
        <v>61</v>
      </c>
    </row>
    <row r="6" spans="2:47" ht="24" customHeight="1" thickBot="1">
      <c r="B6" s="116">
        <v>4</v>
      </c>
      <c r="C6" s="388" t="str">
        <f>IF(GROUPS!D7="","",GROUPS!D7)</f>
        <v/>
      </c>
      <c r="D6" s="389"/>
      <c r="E6" s="39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164</v>
      </c>
      <c r="Q7" s="127">
        <f>SUM(Q3:Q6)</f>
        <v>164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Мартин Ристески (433)</v>
      </c>
      <c r="F9" s="132">
        <v>11</v>
      </c>
      <c r="G9" s="133">
        <v>4</v>
      </c>
      <c r="H9" s="134">
        <v>11</v>
      </c>
      <c r="I9" s="133">
        <v>4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Јован Пармачки (472)</v>
      </c>
      <c r="F13" s="132">
        <v>11</v>
      </c>
      <c r="G13" s="133">
        <v>6</v>
      </c>
      <c r="H13" s="134">
        <v>11</v>
      </c>
      <c r="I13" s="133">
        <v>4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Мартин Ристески (433)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Мартин Ристески (433)</v>
      </c>
      <c r="D18" s="140">
        <v>2</v>
      </c>
      <c r="E18" s="141" t="str">
        <f>IF(C4="","",VLOOKUP(D18,$B$3:$E$6,2,FALSE))</f>
        <v>Јован Пармачки (472)</v>
      </c>
      <c r="F18" s="142">
        <v>11</v>
      </c>
      <c r="G18" s="143">
        <v>4</v>
      </c>
      <c r="H18" s="144">
        <v>8</v>
      </c>
      <c r="I18" s="143">
        <v>11</v>
      </c>
      <c r="J18" s="142">
        <v>11</v>
      </c>
      <c r="K18" s="145">
        <v>6</v>
      </c>
      <c r="L18" s="144">
        <v>11</v>
      </c>
      <c r="M18" s="143">
        <v>7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A6" workbookViewId="0">
      <selection activeCell="AR12" sqref="AR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Нико Доага (190)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IF(GROUPS!F4="","",GROUPS!F4)</f>
        <v>Нико Доага (190)</v>
      </c>
      <c r="D3" s="380"/>
      <c r="E3" s="381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83</v>
      </c>
      <c r="Q3" s="111">
        <f>IF(AND(T9="",T13="",T17=""),"",AP3)</f>
        <v>60</v>
      </c>
      <c r="R3" s="382">
        <f>IF(ISERROR(IF(AND(T9="",T13="",T17=""),"",SUM(AB3:AD3)+(N3-O3)/1000)+(AK3/10000)),"",IF(AND(T9="",T13="",T17=""),"",SUM(AB3:AD3)+(N3-O3)/1000)+(AK3/10000)+(AG3/100000))</f>
        <v>4.0071299999999992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Јаков Јакимовски (538)</v>
      </c>
      <c r="Y3" s="375"/>
      <c r="Z3" s="37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83</v>
      </c>
      <c r="AH3" s="10">
        <f>F9+H9+J9+L9+N9+P9+R9</f>
        <v>35</v>
      </c>
      <c r="AI3" s="10">
        <f>F13+H13+J13+L13+N13+P13+R13</f>
        <v>48</v>
      </c>
      <c r="AJ3" s="10">
        <f>F17+H17+J17+L17+N17+P17+R17</f>
        <v>0</v>
      </c>
      <c r="AK3" s="383">
        <f>SUM(AH3:AJ3)-SUM(AM3:AO3)</f>
        <v>23</v>
      </c>
      <c r="AL3" s="384"/>
      <c r="AM3" s="10">
        <f>AH5</f>
        <v>23</v>
      </c>
      <c r="AN3" s="10">
        <f>AI4</f>
        <v>37</v>
      </c>
      <c r="AO3" s="10">
        <f>AJ6</f>
        <v>0</v>
      </c>
      <c r="AP3" s="9">
        <f>SUM(AM3:AO3)</f>
        <v>60</v>
      </c>
    </row>
    <row r="4" spans="2:47" ht="24" customHeight="1">
      <c r="B4" s="101">
        <v>2</v>
      </c>
      <c r="C4" s="379" t="str">
        <f>IF(GROUPS!F5="","",GROUPS!F5)</f>
        <v>Јаков Јакимовски (538)</v>
      </c>
      <c r="D4" s="380"/>
      <c r="E4" s="381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72</v>
      </c>
      <c r="Q4" s="111">
        <f>IF(AND(T10="",U13="",U18=""),"",AP4)</f>
        <v>70</v>
      </c>
      <c r="R4" s="382">
        <f>IF(ISERROR(IF(AND(T10="",U13="",U18=""),"",SUM(AB4:AD4)+(N4-O4)/1000)+(AK4/10000)+(AG4/100000)),"",IF(AND(T10="",U13="",U18=""),"",SUM(AB4:AD4)+(N4-O4)/1000)+(AK4/10000)+(AG4/100000))</f>
        <v>3.0029199999999996</v>
      </c>
      <c r="S4" s="382"/>
      <c r="T4" s="112">
        <f>IF(ISERROR(IF(C4="","",RANK(R4,$R$3:$S$6,0))),"",IF(C4="","",RANK(R4,$R$3:$S$6,0)))</f>
        <v>2</v>
      </c>
      <c r="U4" s="9"/>
      <c r="V4" s="9"/>
      <c r="W4" s="7">
        <v>3</v>
      </c>
      <c r="X4" s="385" t="str">
        <f t="shared" si="0"/>
        <v>Кристијан Митев (420)</v>
      </c>
      <c r="Y4" s="386"/>
      <c r="Z4" s="38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72</v>
      </c>
      <c r="AH4" s="10">
        <f>F10+H10+J10+L10+N10+P10+R10</f>
        <v>0</v>
      </c>
      <c r="AI4" s="10">
        <f>G13+I13+K13+M13+O13+Q13+S13</f>
        <v>37</v>
      </c>
      <c r="AJ4" s="10">
        <f>G18+I18+K18+M18+O18+Q18+S18</f>
        <v>35</v>
      </c>
      <c r="AK4" s="383">
        <f t="shared" ref="AK4:AK6" si="2">SUM(AH4:AJ4)-SUM(AM4:AO4)</f>
        <v>2</v>
      </c>
      <c r="AL4" s="384"/>
      <c r="AM4" s="10">
        <f>AH6</f>
        <v>0</v>
      </c>
      <c r="AN4" s="10">
        <f>AI3</f>
        <v>48</v>
      </c>
      <c r="AO4" s="10">
        <f>AJ5</f>
        <v>22</v>
      </c>
      <c r="AP4" s="9">
        <f t="shared" ref="AP4:AP6" si="3">SUM(AM4:AO4)</f>
        <v>70</v>
      </c>
    </row>
    <row r="5" spans="2:47" ht="24" customHeight="1">
      <c r="B5" s="101">
        <v>3</v>
      </c>
      <c r="C5" s="379" t="str">
        <f>IF(GROUPS!F6="","",GROUPS!F6)</f>
        <v>Кристијан Митев (420)</v>
      </c>
      <c r="D5" s="380"/>
      <c r="E5" s="381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45</v>
      </c>
      <c r="Q5" s="111">
        <f>IF(AND(U9="",T14="",T18=""),"",AP5)</f>
        <v>70</v>
      </c>
      <c r="R5" s="382">
        <f>IF(ISERROR(IF(AND(U9="",T14="",T18=""),"",SUM(AB5:AD5)+(N5-O5)/1000)+(AK5/10000)+(AG5/100000)),"",IF(AND(U9="",T14="",T18=""),"",SUM(AB5:AD5)+(N5-O5)/1000)+(AK5/10000)+(AG5/100000))</f>
        <v>1.9919500000000001</v>
      </c>
      <c r="S5" s="382"/>
      <c r="T5" s="112">
        <f>IF(ISERROR(IF(C5="","",RANK(R5,$R$3:$S$6,0))),"",IF(C5="","",RANK(R5,$R$3:$S$6,0)))</f>
        <v>3</v>
      </c>
      <c r="U5" s="9"/>
      <c r="V5" s="9"/>
      <c r="W5" s="7">
        <v>4</v>
      </c>
      <c r="X5" s="385" t="str">
        <f t="shared" si="0"/>
        <v/>
      </c>
      <c r="Y5" s="386"/>
      <c r="Z5" s="38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45</v>
      </c>
      <c r="AH5" s="10">
        <f>G9+I9+K9+M9+O9+Q9+S9</f>
        <v>23</v>
      </c>
      <c r="AI5" s="10">
        <f>F14+H14+J14+L14+N14+P14+R14</f>
        <v>0</v>
      </c>
      <c r="AJ5" s="10">
        <f>F18+H18+J18+L18+N18+P18+R18</f>
        <v>22</v>
      </c>
      <c r="AK5" s="383">
        <f t="shared" si="2"/>
        <v>-25</v>
      </c>
      <c r="AL5" s="384"/>
      <c r="AM5" s="10">
        <f>AH3</f>
        <v>35</v>
      </c>
      <c r="AN5" s="10">
        <f>AI6</f>
        <v>0</v>
      </c>
      <c r="AO5" s="10">
        <f>AJ4</f>
        <v>35</v>
      </c>
      <c r="AP5" s="9">
        <f t="shared" si="3"/>
        <v>70</v>
      </c>
    </row>
    <row r="6" spans="2:47" ht="24" customHeight="1" thickBot="1">
      <c r="B6" s="116">
        <v>4</v>
      </c>
      <c r="C6" s="388" t="str">
        <f>IF(GROUPS!F7="","",GROUPS!F7)</f>
        <v/>
      </c>
      <c r="D6" s="389"/>
      <c r="E6" s="39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200</v>
      </c>
      <c r="Q7" s="127">
        <f>SUM(Q3:Q6)</f>
        <v>200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3</v>
      </c>
      <c r="H9" s="134">
        <v>13</v>
      </c>
      <c r="I9" s="133">
        <v>11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Јаков Јакимовски (538)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Јаков Јакимовски (538)</v>
      </c>
      <c r="F13" s="132">
        <v>11</v>
      </c>
      <c r="G13" s="133">
        <v>3</v>
      </c>
      <c r="H13" s="134">
        <v>9</v>
      </c>
      <c r="I13" s="133">
        <v>11</v>
      </c>
      <c r="J13" s="132">
        <v>6</v>
      </c>
      <c r="K13" s="135">
        <v>11</v>
      </c>
      <c r="L13" s="134">
        <v>11</v>
      </c>
      <c r="M13" s="133">
        <v>4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Јаков Јакимовски (538)</v>
      </c>
      <c r="F18" s="142">
        <v>6</v>
      </c>
      <c r="G18" s="143">
        <v>11</v>
      </c>
      <c r="H18" s="144">
        <v>11</v>
      </c>
      <c r="I18" s="143">
        <v>13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topLeftCell="A3" workbookViewId="0">
      <selection activeCell="Z10" sqref="Z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Александар Јакимовски (178)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IF(GROUPS!H4="","",GROUPS!H4)</f>
        <v>Александар Јакимовски (178)</v>
      </c>
      <c r="D3" s="380"/>
      <c r="E3" s="381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74</v>
      </c>
      <c r="Q3" s="111">
        <f>IF(AND(T9="",T13="",T17=""),"",AP3)</f>
        <v>46</v>
      </c>
      <c r="R3" s="382">
        <f>IF(ISERROR(IF(AND(T9="",T13="",T17=""),"",SUM(AB3:AD3)+(N3-O3)/1000)+(AK3/10000)),"",IF(AND(T9="",T13="",T17=""),"",SUM(AB3:AD3)+(N3-O3)/1000)+(AK3/10000)+(AG3/100000))</f>
        <v>4.00854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Лука Огненоски (15)</v>
      </c>
      <c r="Y3" s="375"/>
      <c r="Z3" s="37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74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0</v>
      </c>
      <c r="AK3" s="383">
        <f>SUM(AH3:AJ3)-SUM(AM3:AO3)</f>
        <v>28</v>
      </c>
      <c r="AL3" s="384"/>
      <c r="AM3" s="10">
        <f>AH5</f>
        <v>28</v>
      </c>
      <c r="AN3" s="10">
        <f>AI4</f>
        <v>18</v>
      </c>
      <c r="AO3" s="10">
        <f>AJ6</f>
        <v>0</v>
      </c>
      <c r="AP3" s="9">
        <f>SUM(AM3:AO3)</f>
        <v>46</v>
      </c>
    </row>
    <row r="4" spans="2:47" ht="24" customHeight="1">
      <c r="B4" s="101">
        <v>2</v>
      </c>
      <c r="C4" s="379" t="str">
        <f>IF(GROUPS!H5="","",GROUPS!H5)</f>
        <v>Лука Огненоски (15)</v>
      </c>
      <c r="D4" s="380"/>
      <c r="E4" s="381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51</v>
      </c>
      <c r="Q4" s="111">
        <f>IF(AND(T10="",U13="",U18=""),"",AP4)</f>
        <v>48</v>
      </c>
      <c r="R4" s="382">
        <f>IF(ISERROR(IF(AND(T10="",U13="",U18=""),"",SUM(AB4:AD4)+(N4-O4)/1000)+(AK4/10000)+(AG4/100000)),"",IF(AND(T10="",U13="",U18=""),"",SUM(AB4:AD4)+(N4-O4)/1000)+(AK4/10000)+(AG4/100000))</f>
        <v>3.00081</v>
      </c>
      <c r="S4" s="382"/>
      <c r="T4" s="112">
        <f>IF(ISERROR(IF(C4="","",RANK(R4,$R$3:$S$6,0))),"",IF(C4="","",RANK(R4,$R$3:$S$6,0)))</f>
        <v>2</v>
      </c>
      <c r="U4" s="9"/>
      <c r="V4" s="9"/>
      <c r="W4" s="7">
        <v>3</v>
      </c>
      <c r="X4" s="385" t="str">
        <f t="shared" si="0"/>
        <v>Андреј Бејковски (440)</v>
      </c>
      <c r="Y4" s="386"/>
      <c r="Z4" s="38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51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33</v>
      </c>
      <c r="AK4" s="383">
        <f t="shared" ref="AK4:AK6" si="2">SUM(AH4:AJ4)-SUM(AM4:AO4)</f>
        <v>3</v>
      </c>
      <c r="AL4" s="384"/>
      <c r="AM4" s="10">
        <f>AH6</f>
        <v>0</v>
      </c>
      <c r="AN4" s="10">
        <f>AI3</f>
        <v>33</v>
      </c>
      <c r="AO4" s="10">
        <f>AJ5</f>
        <v>15</v>
      </c>
      <c r="AP4" s="9">
        <f t="shared" ref="AP4:AP6" si="3">SUM(AM4:AO4)</f>
        <v>48</v>
      </c>
    </row>
    <row r="5" spans="2:47" ht="24" customHeight="1">
      <c r="B5" s="101">
        <v>3</v>
      </c>
      <c r="C5" s="379" t="str">
        <f>IF(GROUPS!H6="","",GROUPS!H6)</f>
        <v>Андреј Бејковски (440)</v>
      </c>
      <c r="D5" s="380"/>
      <c r="E5" s="381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43</v>
      </c>
      <c r="Q5" s="111">
        <f>IF(AND(U9="",T14="",T18=""),"",AP5)</f>
        <v>74</v>
      </c>
      <c r="R5" s="382">
        <f>IF(ISERROR(IF(AND(U9="",T14="",T18=""),"",SUM(AB5:AD5)+(N5-O5)/1000)+(AK5/10000)+(AG5/100000)),"",IF(AND(U9="",T14="",T18=""),"",SUM(AB5:AD5)+(N5-O5)/1000)+(AK5/10000)+(AG5/100000))</f>
        <v>1.9923299999999999</v>
      </c>
      <c r="S5" s="382"/>
      <c r="T5" s="112">
        <f>IF(ISERROR(IF(C5="","",RANK(R5,$R$3:$S$6,0))),"",IF(C5="","",RANK(R5,$R$3:$S$6,0)))</f>
        <v>3</v>
      </c>
      <c r="U5" s="9"/>
      <c r="V5" s="9"/>
      <c r="W5" s="7">
        <v>4</v>
      </c>
      <c r="X5" s="385" t="str">
        <f t="shared" si="0"/>
        <v/>
      </c>
      <c r="Y5" s="386"/>
      <c r="Z5" s="38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43</v>
      </c>
      <c r="AH5" s="10">
        <f>G9+I9+K9+M9+O9+Q9+S9</f>
        <v>28</v>
      </c>
      <c r="AI5" s="10">
        <f>F14+H14+J14+L14+N14+P14+R14</f>
        <v>0</v>
      </c>
      <c r="AJ5" s="10">
        <f>F18+H18+J18+L18+N18+P18+R18</f>
        <v>15</v>
      </c>
      <c r="AK5" s="383">
        <f t="shared" si="2"/>
        <v>-31</v>
      </c>
      <c r="AL5" s="384"/>
      <c r="AM5" s="10">
        <f>AH3</f>
        <v>41</v>
      </c>
      <c r="AN5" s="10">
        <f>AI6</f>
        <v>0</v>
      </c>
      <c r="AO5" s="10">
        <f>AJ4</f>
        <v>33</v>
      </c>
      <c r="AP5" s="9">
        <f t="shared" si="3"/>
        <v>74</v>
      </c>
    </row>
    <row r="6" spans="2:47" ht="24" customHeight="1" thickBot="1">
      <c r="B6" s="116">
        <v>4</v>
      </c>
      <c r="C6" s="388" t="str">
        <f>IF(GROUPS!H7="","",GROUPS!H7)</f>
        <v/>
      </c>
      <c r="D6" s="389"/>
      <c r="E6" s="39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168</v>
      </c>
      <c r="Q7" s="127">
        <f>SUM(Q3:Q6)</f>
        <v>168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Андреј Бејковски (440)</v>
      </c>
      <c r="F9" s="132">
        <v>11</v>
      </c>
      <c r="G9" s="133">
        <v>7</v>
      </c>
      <c r="H9" s="134">
        <v>11</v>
      </c>
      <c r="I9" s="133">
        <v>7</v>
      </c>
      <c r="J9" s="132">
        <v>8</v>
      </c>
      <c r="K9" s="135">
        <v>11</v>
      </c>
      <c r="L9" s="134">
        <v>11</v>
      </c>
      <c r="M9" s="133">
        <v>3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8</v>
      </c>
      <c r="H13" s="134">
        <v>11</v>
      </c>
      <c r="I13" s="133">
        <v>8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Андреј Бејковски (440)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Андреј Бејковски (440)</v>
      </c>
      <c r="D18" s="140">
        <v>2</v>
      </c>
      <c r="E18" s="141" t="str">
        <f>IF(C4="","",VLOOKUP(D18,$B$3:$E$6,2,FALSE))</f>
        <v>Лука Огненоски (15)</v>
      </c>
      <c r="F18" s="142">
        <v>3</v>
      </c>
      <c r="G18" s="143">
        <v>11</v>
      </c>
      <c r="H18" s="144">
        <v>7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topLeftCell="A6" workbookViewId="0">
      <selection activeCell="AQ13" sqref="AQ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Даниел Главевски Зхоу  (108)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IF(GROUPS!J4="","",GROUPS!J4)</f>
        <v>Даниел Главевски Зхоу  (108)</v>
      </c>
      <c r="D3" s="408"/>
      <c r="E3" s="409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42</v>
      </c>
      <c r="R3" s="382">
        <f>IF(ISERROR(IF(AND(T9="",T13="",T17=""),"",SUM(AB3:AD3)+(N3-O3)/1000)+(AK3/10000)),"",IF(AND(T9="",T13="",T17=""),"",SUM(AB3:AD3)+(N3-O3)/1000)+(AK3/10000)+(AG3/100000))</f>
        <v>4.0090599999999998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Јаков Кузмановски (443)</v>
      </c>
      <c r="Y3" s="375"/>
      <c r="Z3" s="37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3">
        <f>SUM(AH3:AJ3)-SUM(AM3:AO3)</f>
        <v>24</v>
      </c>
      <c r="AL3" s="384"/>
      <c r="AM3" s="10">
        <f>AH5</f>
        <v>18</v>
      </c>
      <c r="AN3" s="10">
        <f>AI4</f>
        <v>24</v>
      </c>
      <c r="AO3" s="10">
        <f>AJ6</f>
        <v>0</v>
      </c>
      <c r="AP3" s="9">
        <f>SUM(AM3:AO3)</f>
        <v>42</v>
      </c>
    </row>
    <row r="4" spans="2:47" ht="24" customHeight="1">
      <c r="B4" s="200">
        <v>2</v>
      </c>
      <c r="C4" s="408" t="str">
        <f>IF(GROUPS!J5="","",GROUPS!J5)</f>
        <v>Јаков Кузмановски (443)</v>
      </c>
      <c r="D4" s="408"/>
      <c r="E4" s="409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58</v>
      </c>
      <c r="Q4" s="111">
        <f>IF(AND(T10="",U13="",U18=""),"",AP4)</f>
        <v>60</v>
      </c>
      <c r="R4" s="382">
        <f>IF(ISERROR(IF(AND(T10="",U13="",U18=""),"",SUM(AB4:AD4)+(N4-O4)/1000)+(AK4/10000)+(AG4/100000)),"",IF(AND(T10="",U13="",U18=""),"",SUM(AB4:AD4)+(N4-O4)/1000)+(AK4/10000)+(AG4/100000))</f>
        <v>2.9993799999999999</v>
      </c>
      <c r="S4" s="382"/>
      <c r="T4" s="112">
        <f>IF(ISERROR(IF(C4="","",RANK(R4,$R$3:$S$6,0))),"",IF(C4="","",RANK(R4,$R$3:$S$6,0)))</f>
        <v>2</v>
      </c>
      <c r="U4" s="9"/>
      <c r="V4" s="9"/>
      <c r="W4" s="7">
        <v>3</v>
      </c>
      <c r="X4" s="385" t="str">
        <f t="shared" si="0"/>
        <v>Дамјан Петровиќ (536)</v>
      </c>
      <c r="Y4" s="386"/>
      <c r="Z4" s="38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34</v>
      </c>
      <c r="AK4" s="383">
        <f t="shared" ref="AK4:AK6" si="2">SUM(AH4:AJ4)-SUM(AM4:AO4)</f>
        <v>-2</v>
      </c>
      <c r="AL4" s="384"/>
      <c r="AM4" s="10">
        <f>AH6</f>
        <v>0</v>
      </c>
      <c r="AN4" s="10">
        <f>AI3</f>
        <v>33</v>
      </c>
      <c r="AO4" s="10">
        <f>AJ5</f>
        <v>27</v>
      </c>
      <c r="AP4" s="9">
        <f t="shared" ref="AP4:AP6" si="3">SUM(AM4:AO4)</f>
        <v>60</v>
      </c>
    </row>
    <row r="5" spans="2:47" ht="24" customHeight="1">
      <c r="B5" s="200">
        <v>3</v>
      </c>
      <c r="C5" s="408" t="str">
        <f>IF(GROUPS!J6="","",GROUPS!J6)</f>
        <v>Дамјан Петровиќ (536)</v>
      </c>
      <c r="D5" s="408"/>
      <c r="E5" s="409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45</v>
      </c>
      <c r="Q5" s="111">
        <f>IF(AND(U9="",T14="",T18=""),"",AP5)</f>
        <v>67</v>
      </c>
      <c r="R5" s="382">
        <f>IF(ISERROR(IF(AND(U9="",T14="",T18=""),"",SUM(AB5:AD5)+(N5-O5)/1000)+(AK5/10000)+(AG5/100000)),"",IF(AND(U9="",T14="",T18=""),"",SUM(AB5:AD5)+(N5-O5)/1000)+(AK5/10000)+(AG5/100000))</f>
        <v>1.9932500000000002</v>
      </c>
      <c r="S5" s="382"/>
      <c r="T5" s="112">
        <f>IF(ISERROR(IF(C5="","",RANK(R5,$R$3:$S$6,0))),"",IF(C5="","",RANK(R5,$R$3:$S$6,0)))</f>
        <v>3</v>
      </c>
      <c r="U5" s="9"/>
      <c r="V5" s="9"/>
      <c r="W5" s="7">
        <v>4</v>
      </c>
      <c r="X5" s="385" t="str">
        <f t="shared" si="0"/>
        <v/>
      </c>
      <c r="Y5" s="386"/>
      <c r="Z5" s="38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45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27</v>
      </c>
      <c r="AK5" s="383">
        <f t="shared" si="2"/>
        <v>-22</v>
      </c>
      <c r="AL5" s="384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201">
        <v>4</v>
      </c>
      <c r="C6" s="410" t="str">
        <f>IF(GROUPS!J7="","",GROUPS!J7)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169</v>
      </c>
      <c r="Q7" s="127">
        <f>SUM(Q3:Q6)</f>
        <v>169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Дамјан Петровиќ (536)</v>
      </c>
      <c r="F9" s="132">
        <v>11</v>
      </c>
      <c r="G9" s="133">
        <v>4</v>
      </c>
      <c r="H9" s="134">
        <v>11</v>
      </c>
      <c r="I9" s="133">
        <v>7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Јаков Кузмановски (443)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Јаков Кузмановски (443)</v>
      </c>
      <c r="F13" s="132">
        <v>11</v>
      </c>
      <c r="G13" s="133">
        <v>7</v>
      </c>
      <c r="H13" s="134">
        <v>11</v>
      </c>
      <c r="I13" s="133">
        <v>9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Дамјан Петровиќ (536)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Дамјан Петровиќ (536)</v>
      </c>
      <c r="D18" s="140">
        <v>2</v>
      </c>
      <c r="E18" s="141" t="str">
        <f>IF(C4="","",VLOOKUP(D18,$B$3:$E$6,2,FALSE))</f>
        <v>Јаков Кузмановски (443)</v>
      </c>
      <c r="F18" s="142">
        <v>11</v>
      </c>
      <c r="G18" s="143">
        <v>6</v>
      </c>
      <c r="H18" s="144">
        <v>4</v>
      </c>
      <c r="I18" s="143">
        <v>6</v>
      </c>
      <c r="J18" s="142">
        <v>6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A2" workbookViewId="0">
      <selection activeCell="X25" sqref="X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Борис Секулов (130)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IF(GROUPS!D9="","",GROUPS!D9)</f>
        <v>Борис Секулов (130)</v>
      </c>
      <c r="D3" s="408"/>
      <c r="E3" s="409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84</v>
      </c>
      <c r="Q3" s="111">
        <f>IF(AND(T9="",T13="",T17=""),"",AP3)</f>
        <v>68</v>
      </c>
      <c r="R3" s="382">
        <f>IF(ISERROR(IF(AND(T9="",T13="",T17=""),"",SUM(AB3:AD3)+(N3-O3)/1000)+(AK3/10000)),"",IF(AND(T9="",T13="",T17=""),"",SUM(AB3:AD3)+(N3-O3)/1000)+(AK3/10000)+(AG3/100000))</f>
        <v>4.0064399999999996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Филип Ангела (299)</v>
      </c>
      <c r="Y3" s="375"/>
      <c r="Z3" s="37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84</v>
      </c>
      <c r="AH3" s="10">
        <f>F9+H9+J9+L9+N9+P9+R9</f>
        <v>35</v>
      </c>
      <c r="AI3" s="10">
        <f>F13+H13+J13+L13+N13+P13+R13</f>
        <v>49</v>
      </c>
      <c r="AJ3" s="10">
        <f>F17+H17+J17+L17+N17+P17+R17</f>
        <v>0</v>
      </c>
      <c r="AK3" s="383">
        <f>SUM(AH3:AJ3)-SUM(AM3:AO3)</f>
        <v>16</v>
      </c>
      <c r="AL3" s="384"/>
      <c r="AM3" s="10">
        <f>AH5</f>
        <v>24</v>
      </c>
      <c r="AN3" s="10">
        <f>AI4</f>
        <v>44</v>
      </c>
      <c r="AO3" s="10">
        <f>AJ6</f>
        <v>0</v>
      </c>
      <c r="AP3" s="9">
        <f>SUM(AM3:AO3)</f>
        <v>68</v>
      </c>
    </row>
    <row r="4" spans="2:47" ht="24" customHeight="1">
      <c r="B4" s="200">
        <v>2</v>
      </c>
      <c r="C4" s="408" t="str">
        <f>IF(GROUPS!D10="","",GROUPS!D10)</f>
        <v>Филип Ангела (299)</v>
      </c>
      <c r="D4" s="408"/>
      <c r="E4" s="409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77</v>
      </c>
      <c r="Q4" s="111">
        <f>IF(AND(T10="",U13="",U18=""),"",AP4)</f>
        <v>72</v>
      </c>
      <c r="R4" s="382">
        <f>IF(ISERROR(IF(AND(T10="",U13="",U18=""),"",SUM(AB4:AD4)+(N4-O4)/1000)+(AK4/10000)+(AG4/100000)),"",IF(AND(T10="",U13="",U18=""),"",SUM(AB4:AD4)+(N4-O4)/1000)+(AK4/10000)+(AG4/100000))</f>
        <v>3.0032700000000001</v>
      </c>
      <c r="S4" s="382"/>
      <c r="T4" s="112">
        <f>IF(ISERROR(IF(C4="","",RANK(R4,$R$3:$S$6,0))),"",IF(C4="","",RANK(R4,$R$3:$S$6,0)))</f>
        <v>2</v>
      </c>
      <c r="U4" s="9"/>
      <c r="V4" s="9"/>
      <c r="W4" s="7">
        <v>3</v>
      </c>
      <c r="X4" s="385" t="str">
        <f t="shared" si="0"/>
        <v>Давид Јоноски (287)</v>
      </c>
      <c r="Y4" s="386"/>
      <c r="Z4" s="38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77</v>
      </c>
      <c r="AH4" s="10">
        <f>F10+H10+J10+L10+N10+P10+R10</f>
        <v>0</v>
      </c>
      <c r="AI4" s="10">
        <f>G13+I13+K13+M13+O13+Q13+S13</f>
        <v>44</v>
      </c>
      <c r="AJ4" s="10">
        <f>G18+I18+K18+M18+O18+Q18+S18</f>
        <v>33</v>
      </c>
      <c r="AK4" s="383">
        <f t="shared" ref="AK4:AK6" si="2">SUM(AH4:AJ4)-SUM(AM4:AO4)</f>
        <v>5</v>
      </c>
      <c r="AL4" s="384"/>
      <c r="AM4" s="10">
        <f>AH6</f>
        <v>0</v>
      </c>
      <c r="AN4" s="10">
        <f>AI3</f>
        <v>49</v>
      </c>
      <c r="AO4" s="10">
        <f>AJ5</f>
        <v>23</v>
      </c>
      <c r="AP4" s="9">
        <f t="shared" ref="AP4:AP6" si="3">SUM(AM4:AO4)</f>
        <v>72</v>
      </c>
    </row>
    <row r="5" spans="2:47" ht="24" customHeight="1">
      <c r="B5" s="200">
        <v>3</v>
      </c>
      <c r="C5" s="408" t="str">
        <f>IF(GROUPS!D11="","",GROUPS!D11)</f>
        <v>Давид Јоноски (287)</v>
      </c>
      <c r="D5" s="408"/>
      <c r="E5" s="409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47</v>
      </c>
      <c r="Q5" s="111">
        <f>IF(AND(U9="",T14="",T18=""),"",AP5)</f>
        <v>68</v>
      </c>
      <c r="R5" s="382">
        <f>IF(ISERROR(IF(AND(U9="",T14="",T18=""),"",SUM(AB5:AD5)+(N5-O5)/1000)+(AK5/10000)+(AG5/100000)),"",IF(AND(U9="",T14="",T18=""),"",SUM(AB5:AD5)+(N5-O5)/1000)+(AK5/10000)+(AG5/100000))</f>
        <v>1.99237</v>
      </c>
      <c r="S5" s="382"/>
      <c r="T5" s="112">
        <f>IF(ISERROR(IF(C5="","",RANK(R5,$R$3:$S$6,0))),"",IF(C5="","",RANK(R5,$R$3:$S$6,0)))</f>
        <v>3</v>
      </c>
      <c r="U5" s="9"/>
      <c r="V5" s="9"/>
      <c r="W5" s="7">
        <v>4</v>
      </c>
      <c r="X5" s="385" t="str">
        <f t="shared" si="0"/>
        <v/>
      </c>
      <c r="Y5" s="386"/>
      <c r="Z5" s="38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47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23</v>
      </c>
      <c r="AK5" s="383">
        <f t="shared" si="2"/>
        <v>-21</v>
      </c>
      <c r="AL5" s="384"/>
      <c r="AM5" s="10">
        <f>AH3</f>
        <v>35</v>
      </c>
      <c r="AN5" s="10">
        <f>AI6</f>
        <v>0</v>
      </c>
      <c r="AO5" s="10">
        <f>AJ4</f>
        <v>33</v>
      </c>
      <c r="AP5" s="9">
        <f t="shared" si="3"/>
        <v>68</v>
      </c>
    </row>
    <row r="6" spans="2:47" ht="24" customHeight="1" thickBot="1">
      <c r="B6" s="201">
        <v>4</v>
      </c>
      <c r="C6" s="410" t="str">
        <f>IF(GROUPS!D12="","",GROUPS!D12)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208</v>
      </c>
      <c r="Q7" s="127">
        <f>SUM(Q3:Q6)</f>
        <v>208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Давид Јоноски (287)</v>
      </c>
      <c r="F9" s="132">
        <v>13</v>
      </c>
      <c r="G9" s="133">
        <v>11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Филип Ангела (299)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Филип Ангела (299)</v>
      </c>
      <c r="F13" s="132">
        <v>5</v>
      </c>
      <c r="G13" s="133">
        <v>11</v>
      </c>
      <c r="H13" s="134">
        <v>11</v>
      </c>
      <c r="I13" s="133">
        <v>8</v>
      </c>
      <c r="J13" s="132">
        <v>11</v>
      </c>
      <c r="K13" s="135">
        <v>13</v>
      </c>
      <c r="L13" s="134">
        <v>11</v>
      </c>
      <c r="M13" s="133">
        <v>6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Давид Јоноски (287)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Давид Јоноски (287)</v>
      </c>
      <c r="D18" s="140">
        <v>2</v>
      </c>
      <c r="E18" s="141" t="str">
        <f>IF(C4="","",VLOOKUP(D18,$B$3:$E$6,2,FALSE))</f>
        <v>Филип Ангела (299)</v>
      </c>
      <c r="F18" s="142">
        <v>6</v>
      </c>
      <c r="G18" s="143">
        <v>11</v>
      </c>
      <c r="H18" s="144">
        <v>8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AQ22" sqref="AQ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Андреј Стојановски (47)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IF(GROUPS!F9="","",GROUPS!F9)</f>
        <v>Андреј Стојановски (47)</v>
      </c>
      <c r="D3" s="380"/>
      <c r="E3" s="381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38</v>
      </c>
      <c r="R3" s="382">
        <f>IF(ISERROR(IF(AND(T9="",T13="",T17=""),"",SUM(AB3:AD3)+(N3-O3)/1000)+(AK3/10000)),"",IF(AND(T9="",T13="",T17=""),"",SUM(AB3:AD3)+(N3-O3)/1000)+(AK3/10000)+(AG3/100000))</f>
        <v>4.0094599999999998</v>
      </c>
      <c r="S3" s="382"/>
      <c r="T3" s="112">
        <f>IF(ISERROR(IF(C3="","",RANK(R3,$R$3:$S$6,0))),"",IF(C3="","",RANK(R3,$R$3:$S$6,0)))</f>
        <v>1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Дарко Китановски (499)</v>
      </c>
      <c r="Y3" s="375"/>
      <c r="Z3" s="37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3">
        <f>SUM(AH3:AJ3)-SUM(AM3:AO3)</f>
        <v>28</v>
      </c>
      <c r="AL3" s="384"/>
      <c r="AM3" s="10">
        <f>AH5</f>
        <v>16</v>
      </c>
      <c r="AN3" s="10">
        <f>AI4</f>
        <v>22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79" t="str">
        <f>IF(GROUPS!F10="","",GROUPS!F10)</f>
        <v>Дарко Китановски (499)</v>
      </c>
      <c r="D4" s="380"/>
      <c r="E4" s="381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55</v>
      </c>
      <c r="Q4" s="111">
        <f>IF(AND(T10="",U13="",U18=""),"",AP4)</f>
        <v>57</v>
      </c>
      <c r="R4" s="382">
        <f>IF(ISERROR(IF(AND(T10="",U13="",U18=""),"",SUM(AB4:AD4)+(N4-O4)/1000)+(AK4/10000)+(AG4/100000)),"",IF(AND(T10="",U13="",U18=""),"",SUM(AB4:AD4)+(N4-O4)/1000)+(AK4/10000)+(AG4/100000))</f>
        <v>3.0003500000000001</v>
      </c>
      <c r="S4" s="382"/>
      <c r="T4" s="112">
        <f>IF(ISERROR(IF(C4="","",RANK(R4,$R$3:$S$6,0))),"",IF(C4="","",RANK(R4,$R$3:$S$6,0)))</f>
        <v>2</v>
      </c>
      <c r="U4" s="9"/>
      <c r="V4" s="9"/>
      <c r="W4" s="7">
        <v>3</v>
      </c>
      <c r="X4" s="385" t="str">
        <f t="shared" si="0"/>
        <v>Петар Јуришиќ (361)</v>
      </c>
      <c r="Y4" s="386"/>
      <c r="Z4" s="38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33</v>
      </c>
      <c r="AK4" s="383">
        <f t="shared" ref="AK4:AK6" si="2">SUM(AH4:AJ4)-SUM(AM4:AO4)</f>
        <v>-2</v>
      </c>
      <c r="AL4" s="384"/>
      <c r="AM4" s="10">
        <f>AH6</f>
        <v>0</v>
      </c>
      <c r="AN4" s="10">
        <f>AI3</f>
        <v>33</v>
      </c>
      <c r="AO4" s="10">
        <f>AJ5</f>
        <v>24</v>
      </c>
      <c r="AP4" s="9">
        <f t="shared" ref="AP4:AP6" si="3">SUM(AM4:AO4)</f>
        <v>57</v>
      </c>
    </row>
    <row r="5" spans="2:47" ht="24" customHeight="1">
      <c r="B5" s="101">
        <v>3</v>
      </c>
      <c r="C5" s="379" t="str">
        <f>IF(GROUPS!F11="","",GROUPS!F11)</f>
        <v>Петар Јуришиќ (361)</v>
      </c>
      <c r="D5" s="380"/>
      <c r="E5" s="381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40</v>
      </c>
      <c r="Q5" s="111">
        <f>IF(AND(U9="",T14="",T18=""),"",AP5)</f>
        <v>66</v>
      </c>
      <c r="R5" s="382">
        <f>IF(ISERROR(IF(AND(U9="",T14="",T18=""),"",SUM(AB5:AD5)+(N5-O5)/1000)+(AK5/10000)+(AG5/100000)),"",IF(AND(U9="",T14="",T18=""),"",SUM(AB5:AD5)+(N5-O5)/1000)+(AK5/10000)+(AG5/100000))</f>
        <v>1.9918</v>
      </c>
      <c r="S5" s="382"/>
      <c r="T5" s="112">
        <f>IF(ISERROR(IF(C5="","",RANK(R5,$R$3:$S$6,0))),"",IF(C5="","",RANK(R5,$R$3:$S$6,0)))</f>
        <v>3</v>
      </c>
      <c r="U5" s="9"/>
      <c r="V5" s="9"/>
      <c r="W5" s="7">
        <v>4</v>
      </c>
      <c r="X5" s="385" t="str">
        <f t="shared" si="0"/>
        <v/>
      </c>
      <c r="Y5" s="386"/>
      <c r="Z5" s="38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40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24</v>
      </c>
      <c r="AK5" s="383">
        <f t="shared" si="2"/>
        <v>-26</v>
      </c>
      <c r="AL5" s="38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8" t="str">
        <f>IF(GROUPS!F12="","",GROUPS!F12)</f>
        <v/>
      </c>
      <c r="D6" s="389"/>
      <c r="E6" s="39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161</v>
      </c>
      <c r="Q7" s="127">
        <f>SUM(Q3:Q6)</f>
        <v>161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Петар Јуришиќ (361)</v>
      </c>
      <c r="F9" s="132">
        <v>11</v>
      </c>
      <c r="G9" s="133">
        <v>7</v>
      </c>
      <c r="H9" s="134">
        <v>11</v>
      </c>
      <c r="I9" s="133">
        <v>5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7</v>
      </c>
      <c r="H13" s="134">
        <v>11</v>
      </c>
      <c r="I13" s="133">
        <v>8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Петар Јуришиќ (361)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Петар Јуришиќ (361)</v>
      </c>
      <c r="D18" s="140">
        <v>2</v>
      </c>
      <c r="E18" s="141" t="str">
        <f>IF(C4="","",VLOOKUP(D18,$B$3:$E$6,2,FALSE))</f>
        <v>Дарко Китановски (499)</v>
      </c>
      <c r="F18" s="142">
        <v>6</v>
      </c>
      <c r="G18" s="143">
        <v>11</v>
      </c>
      <c r="H18" s="144">
        <v>9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topLeftCell="A16" workbookViewId="0">
      <selection activeCell="AQ23" sqref="AQ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0" t="s">
        <v>0</v>
      </c>
      <c r="C1" s="360"/>
      <c r="D1" s="36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2" t="s">
        <v>3</v>
      </c>
      <c r="D2" s="363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>Кристијан Каламадевски (347)</v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379" t="str">
        <f>IF(GROUPS!H9="","",GROUPS!H9)</f>
        <v>Антонио Вељановски (261)</v>
      </c>
      <c r="D3" s="380"/>
      <c r="E3" s="381"/>
      <c r="F3" s="102"/>
      <c r="G3" s="103"/>
      <c r="H3" s="104">
        <f>T13</f>
        <v>0</v>
      </c>
      <c r="I3" s="105">
        <f>U13</f>
        <v>3</v>
      </c>
      <c r="J3" s="104">
        <f>T9</f>
        <v>2</v>
      </c>
      <c r="K3" s="106">
        <f>U9</f>
        <v>3</v>
      </c>
      <c r="L3" s="104">
        <f>T17</f>
        <v>0</v>
      </c>
      <c r="M3" s="107">
        <f>U17</f>
        <v>3</v>
      </c>
      <c r="N3" s="108">
        <f>IF(AND(T9="",T13="",T17=""),"",SUM(H3,J3,L3))</f>
        <v>2</v>
      </c>
      <c r="O3" s="109">
        <f>IF(AND(T9="",T13="",T17=""),"",SUM(I3,K3,M3))</f>
        <v>9</v>
      </c>
      <c r="P3" s="110">
        <f>IF(AND(T9="",T13="",T17=""),"",AG3)</f>
        <v>87</v>
      </c>
      <c r="Q3" s="111">
        <f>IF(AND(T9="",T13="",T17=""),"",AP3)</f>
        <v>117</v>
      </c>
      <c r="R3" s="382">
        <f>IF(ISERROR(IF(AND(T9="",T13="",T17=""),"",SUM(AB3:AD3)+(N3-O3)/1000)+(AK3/10000)),"",IF(AND(T9="",T13="",T17=""),"",SUM(AB3:AD3)+(N3-O3)/1000)+(AK3/10000)+(AG3/100000))</f>
        <v>2.9908699999999997</v>
      </c>
      <c r="S3" s="382"/>
      <c r="T3" s="112">
        <f>IF(ISERROR(IF(C3="","",RANK(R3,$R$3:$S$6,0))),"",IF(C3="","",RANK(R3,$R$3:$S$6,0)))</f>
        <v>4</v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>Томе Милев (131)</v>
      </c>
      <c r="Y3" s="375"/>
      <c r="Z3" s="376"/>
      <c r="AB3" s="10">
        <f>IF(H3="","",IF(H3&gt;I3,2,1))</f>
        <v>1</v>
      </c>
      <c r="AC3" s="10">
        <f>IF(J3="","",IF(J3&gt;K3,2,1))</f>
        <v>1</v>
      </c>
      <c r="AD3" s="10">
        <f>IF(L3="","",IF(L3&gt;M3,2,1))</f>
        <v>1</v>
      </c>
      <c r="AE3" s="182"/>
      <c r="AG3" s="11">
        <f>SUM(AH3:AJ3)</f>
        <v>87</v>
      </c>
      <c r="AH3" s="10">
        <f>F9+H9+J9+L9+N9+P9+R9</f>
        <v>42</v>
      </c>
      <c r="AI3" s="10">
        <f>F13+H13+J13+L13+N13+P13+R13</f>
        <v>20</v>
      </c>
      <c r="AJ3" s="10">
        <f>F17+H17+J17+L17+N17+P17+R17</f>
        <v>25</v>
      </c>
      <c r="AK3" s="383">
        <f>SUM(AH3:AJ3)-SUM(AM3:AO3)</f>
        <v>-30</v>
      </c>
      <c r="AL3" s="384"/>
      <c r="AM3" s="10">
        <f>AH5</f>
        <v>51</v>
      </c>
      <c r="AN3" s="10">
        <f>AI4</f>
        <v>33</v>
      </c>
      <c r="AO3" s="10">
        <f>AJ6</f>
        <v>33</v>
      </c>
      <c r="AP3" s="9">
        <f>SUM(AM3:AO3)</f>
        <v>117</v>
      </c>
    </row>
    <row r="4" spans="2:47" ht="24" customHeight="1">
      <c r="B4" s="101">
        <v>2</v>
      </c>
      <c r="C4" s="379" t="str">
        <f>IF(GROUPS!H10="","",GROUPS!H10)</f>
        <v>Кристијан Каламадевски (347)</v>
      </c>
      <c r="D4" s="380"/>
      <c r="E4" s="381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110</v>
      </c>
      <c r="Q4" s="111">
        <f>IF(AND(T10="",U13="",U18=""),"",AP4)</f>
        <v>73</v>
      </c>
      <c r="R4" s="382">
        <f>IF(ISERROR(IF(AND(T10="",U13="",U18=""),"",SUM(AB4:AD4)+(N4-O4)/1000)+(AK4/10000)+(AG4/100000)),"",IF(AND(T10="",U13="",U18=""),"",SUM(AB4:AD4)+(N4-O4)/1000)+(AK4/10000)+(AG4/100000))</f>
        <v>6.0128000000000004</v>
      </c>
      <c r="S4" s="382"/>
      <c r="T4" s="112">
        <f>IF(ISERROR(IF(C4="","",RANK(R4,$R$3:$S$6,0))),"",IF(C4="","",RANK(R4,$R$3:$S$6,0)))</f>
        <v>1</v>
      </c>
      <c r="U4" s="9"/>
      <c r="V4" s="9"/>
      <c r="W4" s="7">
        <v>3</v>
      </c>
      <c r="X4" s="385" t="str">
        <f t="shared" si="0"/>
        <v>Вања Спасиќ (448)</v>
      </c>
      <c r="Y4" s="386"/>
      <c r="Z4" s="38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110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44</v>
      </c>
      <c r="AK4" s="383">
        <f t="shared" ref="AK4:AK6" si="2">SUM(AH4:AJ4)-SUM(AM4:AO4)</f>
        <v>37</v>
      </c>
      <c r="AL4" s="384"/>
      <c r="AM4" s="10">
        <f>AH6</f>
        <v>16</v>
      </c>
      <c r="AN4" s="10">
        <f>AI3</f>
        <v>20</v>
      </c>
      <c r="AO4" s="10">
        <f>AJ5</f>
        <v>37</v>
      </c>
      <c r="AP4" s="9">
        <f t="shared" ref="AP4:AP6" si="3">SUM(AM4:AO4)</f>
        <v>73</v>
      </c>
    </row>
    <row r="5" spans="2:47" ht="24" customHeight="1">
      <c r="B5" s="101">
        <v>3</v>
      </c>
      <c r="C5" s="379" t="str">
        <f>IF(GROUPS!H11="","",GROUPS!H11)</f>
        <v>Томе Милев (131)</v>
      </c>
      <c r="D5" s="380"/>
      <c r="E5" s="381"/>
      <c r="F5" s="113">
        <f>U9</f>
        <v>3</v>
      </c>
      <c r="G5" s="106">
        <f>T9</f>
        <v>2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7</v>
      </c>
      <c r="O5" s="109">
        <f>IF(AND(U9="",T14="",T18=""),"",SUM(G5,I5,M5))</f>
        <v>5</v>
      </c>
      <c r="P5" s="110">
        <f>IF(AND(U9="",T14="",T18=""),"",AG5)</f>
        <v>122</v>
      </c>
      <c r="Q5" s="111">
        <f>IF(AND(U9="",T14="",T18=""),"",AP5)</f>
        <v>110</v>
      </c>
      <c r="R5" s="382">
        <f>IF(ISERROR(IF(AND(U9="",T14="",T18=""),"",SUM(AB5:AD5)+(N5-O5)/1000)+(AK5/10000)+(AG5/100000)),"",IF(AND(U9="",T14="",T18=""),"",SUM(AB5:AD5)+(N5-O5)/1000)+(AK5/10000)+(AG5/100000))</f>
        <v>5.0044199999999996</v>
      </c>
      <c r="S5" s="382"/>
      <c r="T5" s="112">
        <f>IF(ISERROR(IF(C5="","",RANK(R5,$R$3:$S$6,0))),"",IF(C5="","",RANK(R5,$R$3:$S$6,0)))</f>
        <v>2</v>
      </c>
      <c r="U5" s="9"/>
      <c r="V5" s="9"/>
      <c r="W5" s="7">
        <v>4</v>
      </c>
      <c r="X5" s="385" t="str">
        <f t="shared" si="0"/>
        <v>Антонио Вељановски (261)</v>
      </c>
      <c r="Y5" s="386"/>
      <c r="Z5" s="387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122</v>
      </c>
      <c r="AH5" s="10">
        <f>G9+I9+K9+M9+O9+Q9+S9</f>
        <v>51</v>
      </c>
      <c r="AI5" s="10">
        <f>F14+H14+J14+L14+N14+P14+R14</f>
        <v>34</v>
      </c>
      <c r="AJ5" s="10">
        <f>F18+H18+J18+L18+N18+P18+R18</f>
        <v>37</v>
      </c>
      <c r="AK5" s="383">
        <f t="shared" si="2"/>
        <v>12</v>
      </c>
      <c r="AL5" s="384"/>
      <c r="AM5" s="10">
        <f>AH3</f>
        <v>42</v>
      </c>
      <c r="AN5" s="10">
        <f>AI6</f>
        <v>24</v>
      </c>
      <c r="AO5" s="10">
        <f>AJ4</f>
        <v>44</v>
      </c>
      <c r="AP5" s="9">
        <f t="shared" si="3"/>
        <v>110</v>
      </c>
    </row>
    <row r="6" spans="2:47" ht="24" customHeight="1" thickBot="1">
      <c r="B6" s="116">
        <v>4</v>
      </c>
      <c r="C6" s="388" t="str">
        <f>IF(GROUPS!H12="","",GROUPS!H12)</f>
        <v>Вања Спасиќ (448)</v>
      </c>
      <c r="D6" s="389"/>
      <c r="E6" s="390"/>
      <c r="F6" s="117">
        <f>U17</f>
        <v>3</v>
      </c>
      <c r="G6" s="118">
        <f>T17</f>
        <v>0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73</v>
      </c>
      <c r="Q6" s="125">
        <f>IF(AND(U10="",U14="",U17=""),"",AP6)</f>
        <v>92</v>
      </c>
      <c r="R6" s="391">
        <f>IF(ISERROR(IF(AND(U10="",U14="",U17=""),"",SUM(AB6:AD6)+(N6-O6)/1000)+(AK6/10000)+(AG6/100000)),"",IF(AND(U10="",U14="",U17=""),"",SUM(AB6:AD6)+(N6-O6)/1000)+(AK6/10000)+(AG6/100000))</f>
        <v>3.9958299999999998</v>
      </c>
      <c r="S6" s="391"/>
      <c r="T6" s="126">
        <f>IF(ISERROR(IF(C6="","",RANK(R6,$R$3:$S$6,0))),"",IF(C6="","",RANK(R6,$R$3:$S$6,0)))</f>
        <v>3</v>
      </c>
      <c r="AB6" s="10">
        <f t="shared" si="4"/>
        <v>2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73</v>
      </c>
      <c r="AH6" s="10">
        <f>G10+I10+K10+M10+O10+Q10+S10</f>
        <v>16</v>
      </c>
      <c r="AI6" s="10">
        <f>G14+I14+K14+M14+O14+Q14+S14</f>
        <v>24</v>
      </c>
      <c r="AJ6" s="10">
        <f>G17+I17+K17+M17+O17+Q17+S17</f>
        <v>33</v>
      </c>
      <c r="AK6" s="383">
        <f t="shared" si="2"/>
        <v>-19</v>
      </c>
      <c r="AL6" s="384"/>
      <c r="AM6" s="10">
        <f>AH4</f>
        <v>33</v>
      </c>
      <c r="AN6" s="10">
        <f>AI5</f>
        <v>34</v>
      </c>
      <c r="AO6" s="10">
        <f>AJ3</f>
        <v>25</v>
      </c>
      <c r="AP6" s="9">
        <f t="shared" si="3"/>
        <v>92</v>
      </c>
    </row>
    <row r="7" spans="2:47" ht="19.5" thickBot="1">
      <c r="P7" s="127">
        <f>SUM(P3:P6)</f>
        <v>392</v>
      </c>
      <c r="Q7" s="127">
        <f>SUM(Q3:Q6)</f>
        <v>392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>Антонио Вељановски (261)</v>
      </c>
      <c r="D9" s="130">
        <v>3</v>
      </c>
      <c r="E9" s="131" t="str">
        <f>IF(C5="","",VLOOKUP(D9,$B$3:$E$6,2,FALSE))</f>
        <v>Томе Милев (131)</v>
      </c>
      <c r="F9" s="132">
        <v>11</v>
      </c>
      <c r="G9" s="133">
        <v>9</v>
      </c>
      <c r="H9" s="134">
        <v>8</v>
      </c>
      <c r="I9" s="133">
        <v>11</v>
      </c>
      <c r="J9" s="132">
        <v>11</v>
      </c>
      <c r="K9" s="135">
        <v>9</v>
      </c>
      <c r="L9" s="134">
        <v>4</v>
      </c>
      <c r="M9" s="133">
        <v>11</v>
      </c>
      <c r="N9" s="132">
        <v>8</v>
      </c>
      <c r="O9" s="135">
        <v>11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2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>Вања Спасиќ (448)</v>
      </c>
      <c r="F10" s="142">
        <v>11</v>
      </c>
      <c r="G10" s="143">
        <v>4</v>
      </c>
      <c r="H10" s="144">
        <v>11</v>
      </c>
      <c r="I10" s="143">
        <v>9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>Антонио Вељановски (261)</v>
      </c>
      <c r="D13" s="130">
        <v>2</v>
      </c>
      <c r="E13" s="131" t="str">
        <f>IF(C4="","",VLOOKUP(D13,$B$3:$E$6,2,FALSE))</f>
        <v>Кристијан Каламадевски (347)</v>
      </c>
      <c r="F13" s="132">
        <v>7</v>
      </c>
      <c r="G13" s="133">
        <v>11</v>
      </c>
      <c r="H13" s="134">
        <v>8</v>
      </c>
      <c r="I13" s="133">
        <v>11</v>
      </c>
      <c r="J13" s="132">
        <v>5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Томе Милев (131)</v>
      </c>
      <c r="D14" s="140">
        <v>4</v>
      </c>
      <c r="E14" s="141" t="str">
        <f>IF(C6="","",VLOOKUP(D14,$B$3:$E$6,2,FALSE))</f>
        <v>Вања Спасиќ (448)</v>
      </c>
      <c r="F14" s="142">
        <v>11</v>
      </c>
      <c r="G14" s="143">
        <v>6</v>
      </c>
      <c r="H14" s="144">
        <v>11</v>
      </c>
      <c r="I14" s="143">
        <v>8</v>
      </c>
      <c r="J14" s="142">
        <v>12</v>
      </c>
      <c r="K14" s="145">
        <v>10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>Антонио Вељановски (261)</v>
      </c>
      <c r="D17" s="130">
        <v>4</v>
      </c>
      <c r="E17" s="131" t="str">
        <f>IF(C6="","",VLOOKUP(D17,$B$3:$E$6,2,FALSE))</f>
        <v>Вања Спасиќ (448)</v>
      </c>
      <c r="F17" s="132">
        <v>9</v>
      </c>
      <c r="G17" s="133">
        <v>11</v>
      </c>
      <c r="H17" s="134">
        <v>9</v>
      </c>
      <c r="I17" s="133">
        <v>11</v>
      </c>
      <c r="J17" s="132">
        <v>7</v>
      </c>
      <c r="K17" s="135">
        <v>11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0</v>
      </c>
      <c r="U17" s="137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Томе Милев (131)</v>
      </c>
      <c r="D18" s="140">
        <v>2</v>
      </c>
      <c r="E18" s="141" t="str">
        <f>IF(C4="","",VLOOKUP(D18,$B$3:$E$6,2,FALSE))</f>
        <v>Кристијан Каламадевски (347)</v>
      </c>
      <c r="F18" s="142">
        <v>11</v>
      </c>
      <c r="G18" s="143">
        <v>9</v>
      </c>
      <c r="H18" s="144">
        <v>8</v>
      </c>
      <c r="I18" s="143">
        <v>11</v>
      </c>
      <c r="J18" s="142">
        <v>7</v>
      </c>
      <c r="K18" s="145">
        <v>11</v>
      </c>
      <c r="L18" s="144">
        <v>11</v>
      </c>
      <c r="M18" s="143">
        <v>13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IF(GROUPS!J9="","",GROUPS!J9)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IF(GROUPS!J10="","",GROUPS!J10)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IF(GROUPS!J11="","",GROUPS!J11)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0" t="str">
        <f>IF(GROUPS!J12="","",GROUPS!J12)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IF(GROUPS!D14="","",GROUPS!D14)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IF(GROUPS!D15="","",GROUPS!D15)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IF(GROUPS!D16="","",GROUPS!D16)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0" t="str">
        <f>IF(GROUPS!D17="","",GROUPS!D17)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5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416" t="str">
        <f>IF(GROUPS!F14="","",GROUPS!F14)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IF(GROUPS!F15="","",GROUPS!F15)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IF(GROUPS!F16="","",GROUPS!F16)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IF(GROUPS!H14="","",GROUPS!H14)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IF(GROUPS!H15="","",GROUPS!H15)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IF(GROUPS!H16="","",GROUPS!H16)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0" t="str">
        <f>IF(GROUPS!H17="","",GROUPS!H17)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200">
        <v>1</v>
      </c>
      <c r="C3" s="408" t="str">
        <f>IF(GROUPS!J14="","",GROUPS!J14)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IF(GROUPS!J15="","",GROUPS!J15)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IF(GROUPS!J16="","",GROUPS!J16)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0" t="str">
        <f>IF(GROUPS!J17="","",GROUPS!J17)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5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416" t="str">
        <f>IF(GROUPS!D19="","",GROUPS!D19)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IF(GROUPS!D20="","",GROUPS!D20)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IF(GROUPS!D21="","",GROUPS!D21)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418" t="str">
        <f>IF(GROUPS!F19="","",GROUPS!F19)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IF(GROUPS!F20="","",GROUPS!F20)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IF(GROUPS!F21="","",GROUPS!F21)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418" t="str">
        <f>IF(GROUPS!H19="","",GROUPS!H19)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IF(GROUPS!H20="","",GROUPS!H20)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IF(GROUPS!H21="","",GROUPS!H21)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1" t="s">
        <v>1</v>
      </c>
      <c r="R1" s="361"/>
      <c r="S1" s="361"/>
      <c r="T1" s="361"/>
      <c r="U1" s="36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00" t="s">
        <v>6</v>
      </c>
      <c r="W2" s="7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6" t="s">
        <v>86</v>
      </c>
      <c r="AK2" s="378" t="s">
        <v>87</v>
      </c>
      <c r="AL2" s="378"/>
      <c r="AP2" s="6" t="s">
        <v>88</v>
      </c>
    </row>
    <row r="3" spans="2:47" ht="24" customHeight="1">
      <c r="B3" s="101">
        <v>1</v>
      </c>
      <c r="C3" s="418" t="str">
        <f>IF(GROUPS!J19="","",GROUPS!J19)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IF(GROUPS!J20="","",GROUPS!J20)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5" t="str">
        <f t="shared" si="0"/>
        <v/>
      </c>
      <c r="Y4" s="386"/>
      <c r="Z4" s="38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IF(GROUPS!J21="","",GROUPS!J21)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5" t="str">
        <f t="shared" si="0"/>
        <v/>
      </c>
      <c r="Y5" s="386"/>
      <c r="Z5" s="38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0"/>
      <c r="E6" s="411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3" t="s">
        <v>61</v>
      </c>
      <c r="D1" s="42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5" thickBot="1">
      <c r="B4" s="214" t="s">
        <v>55</v>
      </c>
      <c r="C4" s="215">
        <v>2</v>
      </c>
      <c r="D4" s="208" t="str">
        <f>IF(' I'!$X$3="","",' I'!$X$3)</f>
        <v>Мартин Ристески (433)</v>
      </c>
    </row>
    <row r="5" spans="2:42" ht="15.75">
      <c r="B5" s="218" t="s">
        <v>27</v>
      </c>
      <c r="C5" s="210">
        <v>3</v>
      </c>
      <c r="D5" s="211" t="str">
        <f>IF(' II'!$X$2="","",' II'!$X$2)</f>
        <v>Нико Доага (190)</v>
      </c>
    </row>
    <row r="6" spans="2:42" ht="16.5" thickBot="1">
      <c r="B6" s="219" t="s">
        <v>54</v>
      </c>
      <c r="C6" s="216">
        <v>4</v>
      </c>
      <c r="D6" s="217" t="str">
        <f>IF(' II'!$X$3="","",' II'!$X$3)</f>
        <v>Јаков Јакимовски (538)</v>
      </c>
    </row>
    <row r="7" spans="2:42" ht="15.75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>Лука Огненоски (15)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13" t="s">
        <v>591</v>
      </c>
      <c r="P12" s="76"/>
      <c r="AN12" s="45"/>
    </row>
    <row r="13" spans="2:42" ht="15.75">
      <c r="B13" s="35"/>
      <c r="C13" s="35">
        <v>3</v>
      </c>
      <c r="D13" s="313" t="s">
        <v>592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13" t="s">
        <v>593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5" t="str">
        <f>IF(AJ25="","",IF(AJ25&gt;AJ26,AB25,AB26))</f>
        <v/>
      </c>
    </row>
    <row r="16" spans="2:42" ht="15.75">
      <c r="C16" s="35"/>
      <c r="D16" s="2"/>
      <c r="P16" s="76"/>
      <c r="Y16" s="80"/>
      <c r="AM16" s="425" t="str">
        <f>IF(AJ25="","",IF(AJ25&lt;AJ26,AB25,AB26))</f>
        <v/>
      </c>
      <c r="AN16" s="425"/>
      <c r="AO16" s="426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5"/>
      <c r="AN17" s="425"/>
      <c r="AO17" s="426"/>
    </row>
    <row r="18" spans="3:42" ht="15.75">
      <c r="C18" s="35"/>
      <c r="D18" s="2"/>
      <c r="P18" s="76"/>
      <c r="Y18" s="80"/>
      <c r="AJ18" s="8"/>
      <c r="AM18" s="425"/>
      <c r="AO18" s="426"/>
    </row>
    <row r="19" spans="3:42" ht="16.5" thickBot="1">
      <c r="C19" s="35"/>
      <c r="D19" s="2"/>
      <c r="F19" s="254">
        <v>4</v>
      </c>
      <c r="G19" s="96" t="str">
        <f>IF(F19="","",VLOOKUP(F19,$C$3:$D$8,2,FALSE))</f>
        <v>Јаков Јакимовски (538)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7" t="str">
        <f>IF(AJ25=AJ26,"",IF(OR(AJ34&gt;AJ35,AJ34&lt;AJ35),"",AB35))</f>
        <v/>
      </c>
    </row>
    <row r="20" spans="3:42" ht="16.5" thickBot="1">
      <c r="C20" s="35"/>
      <c r="D20" s="2"/>
      <c r="F20" s="254">
        <v>6</v>
      </c>
      <c r="G20" s="96" t="str">
        <f>IF(F20="","",VLOOKUP(F20,$C$3:$D$8,2,FALSE))</f>
        <v>Лука Огненоски (15)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8" t="s">
        <v>58</v>
      </c>
      <c r="AO20" s="427"/>
    </row>
    <row r="21" spans="3:42" ht="16.5" thickBot="1">
      <c r="C21" s="35"/>
      <c r="D21" s="2"/>
      <c r="Y21" s="80"/>
      <c r="AM21" s="431" t="s">
        <v>59</v>
      </c>
      <c r="AN21" s="429"/>
      <c r="AO21" s="427"/>
    </row>
    <row r="22" spans="3:42" ht="15.75">
      <c r="C22" s="35"/>
      <c r="D22" s="2"/>
      <c r="Y22" s="80"/>
      <c r="AM22" s="432"/>
      <c r="AN22" s="429"/>
      <c r="AO22" s="434" t="s">
        <v>60</v>
      </c>
    </row>
    <row r="23" spans="3:42" ht="16.5" thickBot="1">
      <c r="C23" s="35"/>
      <c r="D23" s="2"/>
      <c r="Y23" s="80"/>
      <c r="AM23" s="433"/>
      <c r="AN23" s="430"/>
      <c r="AO23" s="435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37" t="s">
        <v>81</v>
      </c>
      <c r="AM27" s="438"/>
      <c r="AN27" s="438"/>
      <c r="AO27" s="438"/>
      <c r="AP27" s="439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40" t="str">
        <f>IF(AJ25="","",IF(AJ25&gt;AJ26,AB25,AB26))</f>
        <v/>
      </c>
      <c r="AO28" s="440"/>
      <c r="AP28" s="440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1" t="str">
        <f>IF(AJ25="","",IF(AJ25&lt;AJ26,AB25,AB26))</f>
        <v/>
      </c>
      <c r="AO29" s="441"/>
      <c r="AP29" s="441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2" t="str">
        <f>IF(AJ25=AJ26,"",IF(AJ34=AJ35,AB34,IF(AJ34&gt;AJ35,AB34,AB35)))</f>
        <v/>
      </c>
      <c r="AO30" s="442"/>
      <c r="AP30" s="442"/>
    </row>
    <row r="31" spans="3:42" ht="15.75">
      <c r="C31" s="35"/>
      <c r="D31" s="2"/>
      <c r="F31" s="254">
        <v>5</v>
      </c>
      <c r="G31" s="96" t="str">
        <f>IF(F31="","",VLOOKUP(F31,$C$3:$D$8,2,FALSE))</f>
        <v>Александар Јакимовски (178)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2" t="str">
        <f>IF(AJ25=AJ26,"",IF(AJ34=AJ35,AB35,IF(AJ34&lt;AJ35,AB34,AB35)))</f>
        <v/>
      </c>
      <c r="AO31" s="442"/>
      <c r="AP31" s="442"/>
    </row>
    <row r="32" spans="3:42" ht="15.75">
      <c r="C32" s="35"/>
      <c r="D32" s="2"/>
      <c r="F32" s="254">
        <v>2</v>
      </c>
      <c r="G32" s="96" t="str">
        <f>IF(F32="","",VLOOKUP(F32,$C$3:$D$8,2,FALSE))</f>
        <v>Мартин Ристески (433)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3" t="str">
        <f>IF(O7="","",IF(O7&lt;O8,G7,G8))</f>
        <v/>
      </c>
      <c r="AO32" s="443"/>
      <c r="AP32" s="443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3" t="str">
        <f>IF(O19="","",IF(O19&lt;O20,G19,G20))</f>
        <v/>
      </c>
      <c r="AO33" s="443"/>
      <c r="AP33" s="443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3" t="str">
        <f>IF(O31="","",IF(O31&lt;O32,G31,G32))</f>
        <v/>
      </c>
      <c r="AO34" s="443"/>
      <c r="AP34" s="443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4"/>
      <c r="AM36" s="165"/>
      <c r="AN36" s="445"/>
      <c r="AO36" s="445"/>
      <c r="AP36" s="44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6"/>
      <c r="AO37" s="436"/>
      <c r="AP37" s="436"/>
    </row>
    <row r="38" spans="3:42">
      <c r="P38" s="82"/>
      <c r="Q38" s="95" t="str">
        <f>G44</f>
        <v>Нико Доага (190)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6"/>
      <c r="AO38" s="436"/>
      <c r="AP38" s="436"/>
    </row>
    <row r="39" spans="3:42">
      <c r="P39" s="76"/>
      <c r="AL39" s="163"/>
      <c r="AM39" s="4"/>
      <c r="AN39" s="436"/>
      <c r="AO39" s="436"/>
      <c r="AP39" s="436"/>
    </row>
    <row r="40" spans="3:42">
      <c r="P40" s="76"/>
      <c r="AL40" s="163"/>
      <c r="AM40" s="4"/>
      <c r="AN40" s="436"/>
      <c r="AO40" s="436"/>
      <c r="AP40" s="436"/>
    </row>
    <row r="41" spans="3:42">
      <c r="O41" s="8"/>
      <c r="P41" s="76"/>
      <c r="AL41" s="163"/>
      <c r="AM41" s="4"/>
      <c r="AN41" s="436"/>
      <c r="AO41" s="436"/>
      <c r="AP41" s="436"/>
    </row>
    <row r="42" spans="3:42">
      <c r="O42" s="8"/>
      <c r="P42" s="76"/>
      <c r="AL42" s="163"/>
      <c r="AM42" s="4"/>
      <c r="AN42" s="436"/>
      <c r="AO42" s="436"/>
      <c r="AP42" s="436"/>
    </row>
    <row r="43" spans="3:42">
      <c r="O43" s="255"/>
      <c r="AL43" s="163"/>
      <c r="AM43" s="4"/>
      <c r="AN43" s="436"/>
      <c r="AO43" s="436"/>
      <c r="AP43" s="436"/>
    </row>
    <row r="44" spans="3:42">
      <c r="F44" s="254">
        <v>3</v>
      </c>
      <c r="G44" s="96" t="str">
        <f>IF(F44="","",VLOOKUP(F44,$C$3:$D$8,2,FALSE))</f>
        <v>Нико Доага (190)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6"/>
      <c r="AO50" s="436"/>
      <c r="AP50" s="436"/>
    </row>
    <row r="51" spans="36:42">
      <c r="AM51" s="4"/>
      <c r="AN51" s="436"/>
      <c r="AO51" s="436"/>
      <c r="AP51" s="436"/>
    </row>
    <row r="52" spans="36:42">
      <c r="AM52" s="4"/>
      <c r="AN52" s="436"/>
      <c r="AO52" s="436"/>
      <c r="AP52" s="436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6" t="s">
        <v>61</v>
      </c>
      <c r="D1" s="42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7" ht="16.5" thickBot="1">
      <c r="B4" s="48" t="s">
        <v>55</v>
      </c>
      <c r="C4" s="48">
        <v>2</v>
      </c>
      <c r="D4" s="24" t="str">
        <f>IF(' I'!$X$3="","",' I'!$X$3)</f>
        <v>Мартин Ристески (433)</v>
      </c>
    </row>
    <row r="5" spans="2:47" ht="15.75">
      <c r="B5" s="48" t="s">
        <v>27</v>
      </c>
      <c r="C5" s="48">
        <v>3</v>
      </c>
      <c r="D5" s="27" t="str">
        <f>IF(' II'!$X$2="","",' II'!$X$2)</f>
        <v>Нико Доага (190)</v>
      </c>
    </row>
    <row r="6" spans="2:47" ht="16.5" thickBot="1">
      <c r="B6" s="48" t="s">
        <v>54</v>
      </c>
      <c r="C6" s="48">
        <v>4</v>
      </c>
      <c r="D6" s="28" t="str">
        <f>IF(' II'!$X$3="","",' II'!$X$3)</f>
        <v>Јаков Јакимовски (538)</v>
      </c>
    </row>
    <row r="7" spans="2:47" ht="15.75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 s="312">
        <v>1</v>
      </c>
      <c r="G7" s="151" t="str">
        <f>IF(F7="","",VLOOKUP(F7,$C$3:$D$10,2,FALSE))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53</v>
      </c>
      <c r="C8" s="48">
        <v>6</v>
      </c>
      <c r="D8" s="24" t="str">
        <f>IF(' III'!$X$3="","",' III'!$X$3)</f>
        <v>Лука Огненоски (15)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>Даниел Главевски Зхоу  (108)</v>
      </c>
      <c r="O9" s="8"/>
      <c r="P9" s="76"/>
    </row>
    <row r="10" spans="2:47" ht="16.5" thickBot="1">
      <c r="B10" s="49" t="s">
        <v>52</v>
      </c>
      <c r="C10" s="49">
        <v>8</v>
      </c>
      <c r="D10" s="28" t="str">
        <f>IF(IV!$X$3="","",IV!$X$3)</f>
        <v>Јаков Кузмановски (443)</v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3" t="s">
        <v>591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3" t="s">
        <v>592</v>
      </c>
      <c r="P15" s="76"/>
      <c r="Y15" s="79"/>
      <c r="AN15" s="425" t="str">
        <f>IF(AJ25="","",IF(AJ25&gt;AJ26,AB25,AB26))</f>
        <v/>
      </c>
    </row>
    <row r="16" spans="2:47" ht="15.75">
      <c r="B16" s="35"/>
      <c r="C16" s="35">
        <v>5</v>
      </c>
      <c r="D16" s="313" t="s">
        <v>593</v>
      </c>
      <c r="P16" s="76"/>
      <c r="Y16" s="80"/>
      <c r="AM16" s="425" t="str">
        <f>IF(AJ25="","",IF(AJ25&lt;AJ26,AB25,AB26))</f>
        <v/>
      </c>
      <c r="AN16" s="425"/>
      <c r="AO16" s="426" t="str">
        <f>IF(AJ25=AJ26,"",IF(AJ34=AJ35,AB34,IF(AJ34&gt;AJ35,AB34,AB35)))</f>
        <v/>
      </c>
    </row>
    <row r="17" spans="2:42" ht="15.75">
      <c r="B17" s="35"/>
      <c r="C17" s="35">
        <v>7</v>
      </c>
      <c r="D17" s="313" t="s">
        <v>594</v>
      </c>
      <c r="P17" s="76"/>
      <c r="Y17" s="80"/>
      <c r="AJ17" s="8"/>
      <c r="AM17" s="425"/>
      <c r="AN17" s="425"/>
      <c r="AO17" s="426"/>
    </row>
    <row r="18" spans="2:42" ht="15.75">
      <c r="B18" s="35"/>
      <c r="C18" s="35"/>
      <c r="D18" s="2"/>
      <c r="P18" s="76"/>
      <c r="Y18" s="80"/>
      <c r="AJ18" s="8"/>
      <c r="AM18" s="425"/>
      <c r="AO18" s="426"/>
    </row>
    <row r="19" spans="2:42" ht="16.5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7" t="str">
        <f>IF(AJ25=AJ26,"",IF(OR(AJ34&gt;AJ35,AJ34&lt;AJ35),"",AB35))</f>
        <v/>
      </c>
    </row>
    <row r="20" spans="2:42" ht="16.5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8" t="s">
        <v>58</v>
      </c>
      <c r="AO20" s="427"/>
    </row>
    <row r="21" spans="2:42" ht="16.149999999999999" customHeight="1" thickBot="1">
      <c r="C21" s="447" t="s">
        <v>595</v>
      </c>
      <c r="D21" s="447"/>
      <c r="Y21" s="80"/>
      <c r="AM21" s="431" t="s">
        <v>59</v>
      </c>
      <c r="AN21" s="429"/>
      <c r="AO21" s="427"/>
    </row>
    <row r="22" spans="2:42" ht="15.6" customHeight="1">
      <c r="C22" s="447"/>
      <c r="D22" s="447"/>
      <c r="Y22" s="80"/>
      <c r="AM22" s="432"/>
      <c r="AN22" s="429"/>
      <c r="AO22" s="434" t="s">
        <v>60</v>
      </c>
    </row>
    <row r="23" spans="2:42" ht="16.149999999999999" customHeight="1" thickBot="1">
      <c r="C23" s="447"/>
      <c r="D23" s="447"/>
      <c r="Y23" s="80"/>
      <c r="AM23" s="433"/>
      <c r="AN23" s="430"/>
      <c r="AO23" s="435"/>
    </row>
    <row r="24" spans="2:42" ht="15.6" customHeight="1">
      <c r="C24" s="447"/>
      <c r="D24" s="447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37" t="s">
        <v>81</v>
      </c>
      <c r="AM27" s="438"/>
      <c r="AN27" s="438"/>
      <c r="AO27" s="438"/>
      <c r="AP27" s="439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40" t="str">
        <f>IF(AJ25="","",IF(AJ25&gt;AJ26,AB25,AB26))</f>
        <v/>
      </c>
      <c r="AO28" s="440"/>
      <c r="AP28" s="440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41" t="str">
        <f>IF(AJ25="","",IF(AJ25&lt;AJ26,AB25,AB26))</f>
        <v/>
      </c>
      <c r="AO29" s="441"/>
      <c r="AP29" s="441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2" t="str">
        <f>IF(AJ25=AJ26,"",IF(AJ34=AJ35,AB34,IF(AJ34&gt;AJ35,AB34,AB35)))</f>
        <v/>
      </c>
      <c r="AO30" s="442"/>
      <c r="AP30" s="442"/>
    </row>
    <row r="31" spans="2:42" ht="15.75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2" t="str">
        <f>IF(AJ25=AJ26,"",IF(AJ34=AJ35,AB35,IF(AJ34&lt;AJ35,AB34,AB35)))</f>
        <v/>
      </c>
      <c r="AO31" s="442"/>
      <c r="AP31" s="442"/>
    </row>
    <row r="32" spans="2:42" ht="15.75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3" t="str">
        <f>IF(O7="","",IF(O7&lt;O8,G7,G8))</f>
        <v/>
      </c>
      <c r="AO32" s="443"/>
      <c r="AP32" s="443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3" t="str">
        <f>IF(O19="","",IF(O19&lt;O20,G19,G20))</f>
        <v/>
      </c>
      <c r="AO33" s="443"/>
      <c r="AP33" s="443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3" t="str">
        <f>IF(O31="","",IF(O31&lt;O32,G31,G32))</f>
        <v/>
      </c>
      <c r="AO34" s="443"/>
      <c r="AP34" s="443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3"/>
      <c r="AM36" s="4"/>
      <c r="AN36" s="436"/>
      <c r="AO36" s="436"/>
      <c r="AP36" s="43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6"/>
      <c r="AO37" s="436"/>
      <c r="AP37" s="436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6"/>
      <c r="AO38" s="436"/>
      <c r="AP38" s="436"/>
    </row>
    <row r="39" spans="3:42">
      <c r="P39" s="76"/>
      <c r="AL39" s="163"/>
      <c r="AM39" s="4"/>
      <c r="AN39" s="436"/>
      <c r="AO39" s="436"/>
      <c r="AP39" s="436"/>
    </row>
    <row r="40" spans="3:42">
      <c r="P40" s="76"/>
      <c r="AL40" s="163"/>
      <c r="AM40" s="4"/>
      <c r="AN40" s="436"/>
      <c r="AO40" s="436"/>
      <c r="AP40" s="436"/>
    </row>
    <row r="41" spans="3:42">
      <c r="O41" s="8"/>
      <c r="P41" s="76"/>
      <c r="AL41" s="163"/>
      <c r="AM41" s="4"/>
      <c r="AN41" s="436"/>
      <c r="AO41" s="436"/>
      <c r="AP41" s="436"/>
    </row>
    <row r="42" spans="3:42">
      <c r="O42" s="8"/>
      <c r="P42" s="76"/>
      <c r="AL42" s="163"/>
      <c r="AM42" s="4"/>
      <c r="AN42" s="436"/>
      <c r="AO42" s="436"/>
      <c r="AP42" s="436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6"/>
      <c r="AO43" s="436"/>
      <c r="AP43" s="436"/>
    </row>
    <row r="44" spans="3:42">
      <c r="F44" s="312">
        <v>3</v>
      </c>
      <c r="G44" s="151" t="str">
        <f>IF(F44="","",VLOOKUP(F44,$C$3:$D$10,2,FALSE))</f>
        <v>Нико Доага (190)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6"/>
      <c r="AO50" s="436"/>
      <c r="AP50" s="436"/>
    </row>
    <row r="51" spans="36:42">
      <c r="AM51" s="4"/>
      <c r="AN51" s="436"/>
      <c r="AO51" s="436"/>
      <c r="AP51" s="436"/>
    </row>
    <row r="52" spans="36:42">
      <c r="AM52" s="4"/>
      <c r="AN52" s="436"/>
      <c r="AO52" s="436"/>
      <c r="AP52" s="436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Q11" sqref="Q11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3" t="s">
        <v>61</v>
      </c>
      <c r="D1" s="424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Лука Стојчев (73)</v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>Мартин Ристески (433)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Нико Доага (190)</v>
      </c>
      <c r="F5" s="155">
        <v>1</v>
      </c>
      <c r="G5" s="156" t="str">
        <f>IF(F5="","",VLOOKUP(F5,$C$3:$D$18,2,FALSE))</f>
        <v>Лука Стојчев (73)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>Јаков Јакимовски (538)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153"/>
      <c r="P7" s="76"/>
      <c r="Q7" s="96" t="str">
        <f>G5</f>
        <v>Лука Стојчев (73)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>Лука Огненоски (15)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>Даниел Главевски Зхоу  (108)</v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>Јаков Кузмановски (443)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>Борис Секулов (130)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>Филип Ангела (299)</v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>Андреј Стојановски (47)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>Дарко Китановски (499)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5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5" t="str">
        <f>IF(AT25="","",IF(AT25&lt;AT26,AL25,AL26))</f>
        <v/>
      </c>
      <c r="AX16" s="425"/>
      <c r="AY16" s="426" t="str">
        <f>IF(AT25=AT26,"",IF(AT34=AT35,AL34,IF(AT34&gt;AT35,AL34,AL35)))</f>
        <v/>
      </c>
    </row>
    <row r="17" spans="3:52" ht="15.75">
      <c r="C17" s="35"/>
      <c r="D17" s="2"/>
      <c r="E17" t="s">
        <v>690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5"/>
      <c r="AX17" s="425"/>
      <c r="AY17" s="426"/>
    </row>
    <row r="18" spans="3:52" ht="15.75">
      <c r="C18" s="35"/>
      <c r="D18" s="2"/>
      <c r="F18" s="153"/>
      <c r="P18" s="76"/>
      <c r="Z18" s="76"/>
      <c r="AI18" s="80"/>
      <c r="AT18" s="8"/>
      <c r="AW18" s="425"/>
      <c r="AY18" s="426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7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27"/>
    </row>
    <row r="21" spans="3:52" ht="16.5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27"/>
    </row>
    <row r="22" spans="3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5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75">
      <c r="C24" s="35"/>
      <c r="D24" s="2"/>
      <c r="F24" s="153"/>
      <c r="AI24" s="80"/>
      <c r="AT24" s="2" t="s">
        <v>691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37" t="s">
        <v>81</v>
      </c>
      <c r="AW27" s="438"/>
      <c r="AX27" s="438"/>
      <c r="AY27" s="438"/>
      <c r="AZ27" s="439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6" t="str">
        <f>IF(AT25="","",IF(AT25&gt;AT26,AL25,AL26))</f>
        <v/>
      </c>
      <c r="AY28" s="456"/>
      <c r="AZ28" s="456"/>
    </row>
    <row r="29" spans="3:52" ht="15.75">
      <c r="C29" s="35"/>
      <c r="D29" s="2"/>
      <c r="E29" t="s">
        <v>690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1" t="str">
        <f>IF(AT25="","",IF(AT25&lt;AT26,AL25,AL26))</f>
        <v/>
      </c>
      <c r="AY29" s="441"/>
      <c r="AZ29" s="441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2" t="str">
        <f>IF(AT25=AT26,"",IF(AT34=AT35,AL34,IF(AT34&gt;AT35,AL34,AL35)))</f>
        <v/>
      </c>
      <c r="AY30" s="442"/>
      <c r="AZ30" s="442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2" t="str">
        <f>IF(AT25=AT26,"",IF(AT34=AT35,AL35,IF(AT34&lt;AT35,AL34,AL35)))</f>
        <v/>
      </c>
      <c r="AY31" s="442"/>
      <c r="AZ31" s="442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3" t="str">
        <f>IF(Y7="","",IF(Y7&lt;Y8,Q7,Q8))</f>
        <v/>
      </c>
      <c r="AY32" s="443"/>
      <c r="AZ32" s="443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3" t="str">
        <f>IF(Y19="","",IF(Y19&lt;Y20,Q19,Q20))</f>
        <v/>
      </c>
      <c r="AY33" s="443"/>
      <c r="AZ33" s="443"/>
    </row>
    <row r="34" spans="3:52" ht="15.75">
      <c r="C34" s="35"/>
      <c r="D34" s="2"/>
      <c r="E34">
        <v>9</v>
      </c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3" t="str">
        <f>IF(Y31="","",IF(Y31&lt;Y32,Q31,Q32))</f>
        <v/>
      </c>
      <c r="AY34" s="443"/>
      <c r="AZ34" s="443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164"/>
      <c r="AW36" s="165"/>
      <c r="AX36" s="445"/>
      <c r="AY36" s="445"/>
      <c r="AZ36" s="445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6"/>
      <c r="AY37" s="436"/>
      <c r="AZ37" s="43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6"/>
      <c r="AY38" s="436"/>
      <c r="AZ38" s="436"/>
    </row>
    <row r="39" spans="3:52">
      <c r="F39" s="153"/>
      <c r="Z39" s="76"/>
      <c r="AV39" s="163"/>
      <c r="AW39" s="4"/>
      <c r="AX39" s="436"/>
      <c r="AY39" s="436"/>
      <c r="AZ39" s="436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6"/>
      <c r="AY40" s="436"/>
      <c r="AZ40" s="436"/>
    </row>
    <row r="41" spans="3:52">
      <c r="F41" s="155">
        <v>3</v>
      </c>
      <c r="G41" s="156" t="str">
        <f>IF(F41="","",VLOOKUP(F41,$C$3:$D$18,2,FALSE))</f>
        <v>Нико Доага (190)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6"/>
      <c r="AY41" s="436"/>
      <c r="AZ41" s="436"/>
    </row>
    <row r="42" spans="3:52">
      <c r="F42" s="153"/>
      <c r="P42" s="76"/>
      <c r="Y42" s="8"/>
      <c r="Z42" s="76"/>
      <c r="AV42" s="163"/>
      <c r="AW42" s="4"/>
      <c r="AX42" s="436"/>
      <c r="AY42" s="436"/>
      <c r="AZ42" s="436"/>
    </row>
    <row r="43" spans="3:52">
      <c r="F43" s="153"/>
      <c r="P43" s="76"/>
      <c r="Q43" s="96" t="str">
        <f>G41</f>
        <v>Нико Доага (190)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6"/>
      <c r="AY43" s="436"/>
      <c r="AZ43" s="43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/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6"/>
      <c r="AY50" s="436"/>
      <c r="AZ50" s="436"/>
    </row>
    <row r="51" spans="46:52">
      <c r="AW51" s="4"/>
      <c r="AX51" s="436"/>
      <c r="AY51" s="436"/>
      <c r="AZ51" s="436"/>
    </row>
    <row r="52" spans="46:52">
      <c r="AW52" s="4"/>
      <c r="AX52" s="436"/>
      <c r="AY52" s="436"/>
      <c r="AZ52" s="43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F52"/>
  <sheetViews>
    <sheetView tabSelected="1" topLeftCell="AK21" workbookViewId="0">
      <selection activeCell="AS18" sqref="AS18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4.85546875" customWidth="1"/>
    <col min="7" max="7" width="9.140625" style="58"/>
    <col min="8" max="8" width="31.42578125" style="2" customWidth="1"/>
    <col min="9" max="16" width="3" style="2" customWidth="1"/>
    <col min="17" max="17" width="9.140625" style="2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.140625" style="2" customWidth="1"/>
    <col min="37" max="37" width="4.5703125" style="2" customWidth="1"/>
    <col min="38" max="38" width="4.5703125" customWidth="1"/>
    <col min="39" max="39" width="31.42578125" style="2" customWidth="1"/>
    <col min="40" max="47" width="3" style="2" customWidth="1"/>
    <col min="50" max="52" width="31.42578125" customWidth="1"/>
  </cols>
  <sheetData>
    <row r="1" spans="2:58">
      <c r="C1" s="446" t="s">
        <v>61</v>
      </c>
      <c r="D1" s="424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.75" thickBot="1">
      <c r="B2" s="238" t="s">
        <v>125</v>
      </c>
      <c r="C2" s="238" t="s">
        <v>78</v>
      </c>
    </row>
    <row r="3" spans="2:58" ht="15.75">
      <c r="B3" s="47" t="s">
        <v>25</v>
      </c>
      <c r="C3" s="47">
        <v>1</v>
      </c>
      <c r="D3" s="23" t="str">
        <f>IF(' I'!$X$2="","",' I'!$X$2)</f>
        <v>Лука Стојчев (73)</v>
      </c>
      <c r="G3" s="35"/>
    </row>
    <row r="4" spans="2:58" ht="16.5" thickBot="1">
      <c r="B4" s="48" t="s">
        <v>55</v>
      </c>
      <c r="C4" s="48">
        <v>2</v>
      </c>
      <c r="D4" s="24" t="str">
        <f>IF(' I'!$X$3="","",' I'!$X$3)</f>
        <v>Мартин Ристески (433)</v>
      </c>
      <c r="E4">
        <v>1</v>
      </c>
      <c r="F4">
        <v>1</v>
      </c>
      <c r="G4" s="152">
        <v>1</v>
      </c>
      <c r="H4" s="151" t="str">
        <f>IF(G4="","",VLOOKUP(G4,$C$3:$D$18,2,FALSE))</f>
        <v>Лука Стојчев (73)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75">
      <c r="B5" s="48" t="s">
        <v>27</v>
      </c>
      <c r="C5" s="48">
        <v>3</v>
      </c>
      <c r="D5" s="27" t="str">
        <f>IF(' II'!$X$2="","",' II'!$X$2)</f>
        <v>Нико Доага (190)</v>
      </c>
      <c r="F5">
        <v>2</v>
      </c>
      <c r="G5" s="154" t="s">
        <v>886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6.5" thickBot="1">
      <c r="B6" s="48" t="s">
        <v>54</v>
      </c>
      <c r="C6" s="48">
        <v>4</v>
      </c>
      <c r="D6" s="28" t="str">
        <f>IF(' II'!$X$3="","",' II'!$X$3)</f>
        <v>Јаков Јакимовски (538)</v>
      </c>
      <c r="G6" s="153"/>
      <c r="P6" s="8"/>
      <c r="Q6" s="76"/>
    </row>
    <row r="7" spans="2:58" ht="15.75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G7" s="153"/>
      <c r="Q7" s="76"/>
      <c r="R7" s="96" t="str">
        <f>IF(P4="","",IF(P4&gt;P5,H4,H5))</f>
        <v>Лука Стојчев (73)</v>
      </c>
      <c r="S7" s="75">
        <v>3</v>
      </c>
      <c r="T7" s="75">
        <v>11</v>
      </c>
      <c r="U7" s="75">
        <v>7</v>
      </c>
      <c r="V7" s="75"/>
      <c r="W7" s="75"/>
      <c r="X7" s="75"/>
      <c r="Y7" s="75"/>
      <c r="Z7" s="17">
        <f>IF(S7="","",SUMPRODUCT(--(S7:Y7&gt;S8:Y8)))</f>
        <v>0</v>
      </c>
    </row>
    <row r="8" spans="2:58" ht="16.5" thickBot="1">
      <c r="B8" s="48" t="s">
        <v>53</v>
      </c>
      <c r="C8" s="48">
        <v>6</v>
      </c>
      <c r="D8" s="24" t="str">
        <f>IF(' III'!$X$3="","",' III'!$X$3)</f>
        <v>Лука Огненоски (15)</v>
      </c>
      <c r="G8" s="153"/>
      <c r="Q8" s="82"/>
      <c r="R8" s="96" t="str">
        <f>IF(P10="","",IF(P10&gt;P11,H10,H11))</f>
        <v>Борис Секулов (130)</v>
      </c>
      <c r="S8" s="75">
        <v>11</v>
      </c>
      <c r="T8" s="75">
        <v>13</v>
      </c>
      <c r="U8" s="75">
        <v>11</v>
      </c>
      <c r="V8" s="75"/>
      <c r="W8" s="75"/>
      <c r="X8" s="75"/>
      <c r="Y8" s="75"/>
      <c r="Z8" s="17">
        <f>IF(S7="","",SUMPRODUCT(--(S7:Y7&lt;S8:Y8)))</f>
        <v>3</v>
      </c>
    </row>
    <row r="9" spans="2:58" ht="15.75">
      <c r="B9" s="48" t="s">
        <v>30</v>
      </c>
      <c r="C9" s="48">
        <v>7</v>
      </c>
      <c r="D9" s="27" t="str">
        <f>IF(IV!$X$2="","",IV!$X$2)</f>
        <v>Даниел Главевски Зхоу  (108)</v>
      </c>
      <c r="G9" s="153"/>
      <c r="Q9" s="76"/>
      <c r="Z9" s="8"/>
      <c r="AA9" s="76"/>
    </row>
    <row r="10" spans="2:58" ht="16.5" thickBot="1">
      <c r="B10" s="48" t="s">
        <v>52</v>
      </c>
      <c r="C10" s="48">
        <v>8</v>
      </c>
      <c r="D10" s="28" t="str">
        <f>IF(IV!$X$3="","",IV!$X$3)</f>
        <v>Јаков Кузмановски (443)</v>
      </c>
      <c r="F10">
        <v>3</v>
      </c>
      <c r="G10" s="152">
        <v>8</v>
      </c>
      <c r="H10" s="151" t="str">
        <f>IF(G10="","",VLOOKUP(G10,$C$3:$D$18,2,FALSE))</f>
        <v>Јаков Кузмановски (443)</v>
      </c>
      <c r="I10" s="75">
        <v>3</v>
      </c>
      <c r="J10" s="75">
        <v>4</v>
      </c>
      <c r="K10" s="75">
        <v>5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8" ht="15.75">
      <c r="B11" s="48" t="s">
        <v>31</v>
      </c>
      <c r="C11" s="48">
        <v>9</v>
      </c>
      <c r="D11" s="23" t="str">
        <f>IF(V!$X$2="","",V!$X$2)</f>
        <v>Борис Секулов (130)</v>
      </c>
      <c r="E11" s="314" t="s">
        <v>887</v>
      </c>
      <c r="F11" s="314">
        <v>4</v>
      </c>
      <c r="G11" s="154">
        <v>9</v>
      </c>
      <c r="H11" s="151" t="str">
        <f>IF(G11="","",VLOOKUP(G11,$C$3:$D$18,2,FALSE))</f>
        <v>Борис Секулов (130)</v>
      </c>
      <c r="I11" s="75">
        <v>11</v>
      </c>
      <c r="J11" s="75">
        <v>11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8" ht="16.5" thickBot="1">
      <c r="B12" s="48" t="s">
        <v>51</v>
      </c>
      <c r="C12" s="48">
        <v>10</v>
      </c>
      <c r="D12" s="24" t="str">
        <f>IF(V!$X$3="","",V!$X$3)</f>
        <v>Филип Ангела (299)</v>
      </c>
      <c r="G12" s="153"/>
      <c r="AA12" s="76"/>
      <c r="AY12" s="45"/>
    </row>
    <row r="13" spans="2:58" ht="15.75">
      <c r="B13" s="48" t="s">
        <v>32</v>
      </c>
      <c r="C13" s="48">
        <v>11</v>
      </c>
      <c r="D13" s="27" t="str">
        <f>IF(VI!$X$2="","",VI!$X$2)</f>
        <v>Андреј Стојановски (47)</v>
      </c>
      <c r="G13" s="153"/>
      <c r="P13" s="8"/>
      <c r="AA13" s="76"/>
      <c r="AB13" s="95" t="str">
        <f>IF(Z7="","",IF(Z7&gt;Z8,R7,R8))</f>
        <v>Борис Секулов (130)</v>
      </c>
      <c r="AC13" s="75">
        <v>8</v>
      </c>
      <c r="AD13" s="75">
        <v>7</v>
      </c>
      <c r="AE13" s="75">
        <v>11</v>
      </c>
      <c r="AF13" s="75">
        <v>6</v>
      </c>
      <c r="AG13" s="75"/>
      <c r="AH13" s="75"/>
      <c r="AI13" s="75"/>
      <c r="AJ13" s="17">
        <f>IF(AC13="","",SUMPRODUCT(--(AC13:AI13&gt;AC14:AI14)))</f>
        <v>1</v>
      </c>
      <c r="AK13" s="11"/>
    </row>
    <row r="14" spans="2:58" ht="16.5" thickBot="1">
      <c r="B14" s="48" t="s">
        <v>50</v>
      </c>
      <c r="C14" s="48">
        <v>12</v>
      </c>
      <c r="D14" s="28" t="str">
        <f>IF(VI!$X$3="","",VI!$X$3)</f>
        <v>Дарко Китановски (499)</v>
      </c>
      <c r="G14" s="153"/>
      <c r="P14" s="8"/>
      <c r="AA14" s="82"/>
      <c r="AB14" s="95" t="str">
        <f>IF(Z19="","",IF(Z19&gt;Z20,R19,R20))</f>
        <v>Александар Јакимовски (178)</v>
      </c>
      <c r="AC14" s="75">
        <v>11</v>
      </c>
      <c r="AD14" s="75">
        <v>11</v>
      </c>
      <c r="AE14" s="75">
        <v>6</v>
      </c>
      <c r="AF14" s="75">
        <v>11</v>
      </c>
      <c r="AG14" s="75"/>
      <c r="AH14" s="75"/>
      <c r="AI14" s="75"/>
      <c r="AJ14" s="17">
        <f>IF(AC13="","",SUMPRODUCT(--(AC13:AI13&lt;AC14:AI14)))</f>
        <v>3</v>
      </c>
      <c r="AK14" s="11"/>
    </row>
    <row r="15" spans="2:58" ht="15.75">
      <c r="B15" s="48" t="s">
        <v>33</v>
      </c>
      <c r="C15" s="48">
        <v>13</v>
      </c>
      <c r="D15" s="23" t="str">
        <f>IF(VII!$X$2="","",VII!$X$2)</f>
        <v>Кристијан Каламадевски (347)</v>
      </c>
      <c r="G15" s="153"/>
      <c r="AA15" s="76"/>
      <c r="AJ15" s="79"/>
      <c r="AY15" s="425" t="str">
        <f>IF(AU25="","",IF(AU25&gt;AU26,AM25,AM26))</f>
        <v>Александар Јакимовски (178)</v>
      </c>
    </row>
    <row r="16" spans="2:58" ht="16.5" thickBot="1">
      <c r="B16" s="48" t="s">
        <v>49</v>
      </c>
      <c r="C16" s="48">
        <v>14</v>
      </c>
      <c r="D16" s="24" t="str">
        <f>IF(VII!$X$3="","",VII!$X$3)</f>
        <v>Томе Милев (131)</v>
      </c>
      <c r="E16" s="314" t="s">
        <v>887</v>
      </c>
      <c r="F16" s="314">
        <v>5</v>
      </c>
      <c r="G16" s="152">
        <v>14</v>
      </c>
      <c r="H16" s="151" t="str">
        <f>IF(G16="","",VLOOKUP(G16,$C$3:$D$18,2,FALSE))</f>
        <v>Томе Милев (131)</v>
      </c>
      <c r="I16" s="75">
        <v>6</v>
      </c>
      <c r="J16" s="75">
        <v>6</v>
      </c>
      <c r="K16" s="75">
        <v>2</v>
      </c>
      <c r="L16" s="75"/>
      <c r="M16" s="75"/>
      <c r="N16" s="75"/>
      <c r="O16" s="75"/>
      <c r="P16" s="17">
        <f>IF(I16="","",SUMPRODUCT(--(I16:O16&gt;I17:O17)))</f>
        <v>0</v>
      </c>
      <c r="AA16" s="76"/>
      <c r="AJ16" s="80"/>
      <c r="AX16" s="425" t="str">
        <f>IF(AU25="","",IF(AU25&lt;AU26,AM25,AM26))</f>
        <v>Андреј Стојановски (47)</v>
      </c>
      <c r="AY16" s="425"/>
      <c r="AZ16" s="426" t="str">
        <f>IF(AU25=AU26,"",IF(AU34=AU35,AM34,IF(AU34&gt;AU35,AM34,AM35)))</f>
        <v>Борис Секулов (130)</v>
      </c>
    </row>
    <row r="17" spans="2:53" ht="15.75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>
        <v>4</v>
      </c>
      <c r="H17" s="151" t="str">
        <f>IF(G17="","",VLOOKUP(G17,$C$3:$D$18,2,FALSE))</f>
        <v>Јаков Јакимовски (538)</v>
      </c>
      <c r="I17" s="75">
        <v>11</v>
      </c>
      <c r="J17" s="75">
        <v>11</v>
      </c>
      <c r="K17" s="75">
        <v>11</v>
      </c>
      <c r="L17" s="75"/>
      <c r="M17" s="75"/>
      <c r="N17" s="75"/>
      <c r="O17" s="75"/>
      <c r="P17" s="17">
        <f>IF(I16="","",SUMPRODUCT(--(I16:O16&lt;I17:O17)))</f>
        <v>3</v>
      </c>
      <c r="AA17" s="76"/>
      <c r="AJ17" s="80"/>
      <c r="AU17" s="8"/>
      <c r="AX17" s="425"/>
      <c r="AY17" s="425"/>
      <c r="AZ17" s="426"/>
    </row>
    <row r="18" spans="2:53" ht="16.5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25"/>
      <c r="AZ18" s="426"/>
    </row>
    <row r="19" spans="2:53" ht="16.5" thickBot="1">
      <c r="C19" s="35"/>
      <c r="D19" s="2"/>
      <c r="G19" s="153"/>
      <c r="Q19" s="76"/>
      <c r="R19" s="96" t="str">
        <f>IF(P16="","",IF(P16&gt;P17,H16,H17))</f>
        <v>Јаков Јакимовски (538)</v>
      </c>
      <c r="S19" s="75">
        <v>8</v>
      </c>
      <c r="T19" s="75">
        <v>5</v>
      </c>
      <c r="U19" s="75">
        <v>1</v>
      </c>
      <c r="V19" s="75"/>
      <c r="W19" s="75"/>
      <c r="X19" s="75"/>
      <c r="Y19" s="75"/>
      <c r="Z19" s="17">
        <f>IF(S19="","",SUMPRODUCT(--(S19:Y19&gt;S20:Y20)))</f>
        <v>0</v>
      </c>
      <c r="AJ19" s="80"/>
      <c r="AZ19" s="427" t="str">
        <f>IF(AU25=AU26,"",IF(OR(AU34&gt;AU35,AU34&lt;AU35),"",AM35))</f>
        <v>Нико Доага (190)</v>
      </c>
    </row>
    <row r="20" spans="2:53" ht="16.5" thickBot="1">
      <c r="C20" s="35"/>
      <c r="D20" s="2"/>
      <c r="G20" s="153"/>
      <c r="Q20" s="82"/>
      <c r="R20" s="96" t="str">
        <f>IF(P22="","",IF(P22&gt;P23,H22,H23))</f>
        <v>Александар Јакимовски (178)</v>
      </c>
      <c r="S20" s="75">
        <v>11</v>
      </c>
      <c r="T20" s="75">
        <v>11</v>
      </c>
      <c r="U20" s="75">
        <v>11</v>
      </c>
      <c r="V20" s="75"/>
      <c r="W20" s="75"/>
      <c r="X20" s="75"/>
      <c r="Y20" s="75"/>
      <c r="Z20" s="17">
        <f>IF(S19="","",SUMPRODUCT(--(S19:Y19&lt;S20:Y20)))</f>
        <v>3</v>
      </c>
      <c r="AJ20" s="80"/>
      <c r="AY20" s="448" t="s">
        <v>58</v>
      </c>
      <c r="AZ20" s="427"/>
    </row>
    <row r="21" spans="2:53" ht="16.5" thickBot="1">
      <c r="C21" s="35"/>
      <c r="D21" s="2"/>
      <c r="G21" s="153"/>
      <c r="P21" s="8"/>
      <c r="Q21" s="76"/>
      <c r="AJ21" s="80"/>
      <c r="AX21" s="457" t="s">
        <v>59</v>
      </c>
      <c r="AY21" s="449"/>
      <c r="AZ21" s="427"/>
    </row>
    <row r="22" spans="2:53" ht="15.75">
      <c r="C22" s="35"/>
      <c r="D22" s="2"/>
      <c r="F22">
        <v>7</v>
      </c>
      <c r="G22" s="152">
        <v>12</v>
      </c>
      <c r="H22" s="151" t="str">
        <f>IF(G22="","",VLOOKUP(G22,$C$3:$D$18,2,FALSE))</f>
        <v>Дарко Китановски (499)</v>
      </c>
      <c r="I22" s="75">
        <v>4</v>
      </c>
      <c r="J22" s="75">
        <v>7</v>
      </c>
      <c r="K22" s="75">
        <v>10</v>
      </c>
      <c r="L22" s="75"/>
      <c r="M22" s="75"/>
      <c r="N22" s="75"/>
      <c r="O22" s="75"/>
      <c r="P22" s="17">
        <f>IF(I22="","",SUMPRODUCT(--(I22:O22&gt;I23:O23)))</f>
        <v>0</v>
      </c>
      <c r="AJ22" s="80"/>
      <c r="AX22" s="458"/>
      <c r="AY22" s="449"/>
      <c r="AZ22" s="454" t="s">
        <v>60</v>
      </c>
    </row>
    <row r="23" spans="2:53" ht="16.5" thickBot="1">
      <c r="C23" s="35"/>
      <c r="D23" s="2"/>
      <c r="E23">
        <v>5.7</v>
      </c>
      <c r="F23">
        <v>8</v>
      </c>
      <c r="G23" s="154">
        <v>5</v>
      </c>
      <c r="H23" s="151" t="str">
        <f>IF(G23="","",VLOOKUP(G23,$C$3:$D$18,2,FALSE))</f>
        <v>Александар Јакимовски (178)</v>
      </c>
      <c r="I23" s="75">
        <v>11</v>
      </c>
      <c r="J23" s="75">
        <v>11</v>
      </c>
      <c r="K23" s="75">
        <v>12</v>
      </c>
      <c r="L23" s="75"/>
      <c r="M23" s="75"/>
      <c r="N23" s="75"/>
      <c r="O23" s="75"/>
      <c r="P23" s="17">
        <f>IF(I22="","",SUMPRODUCT(--(I22:O22&lt;I23:O23)))</f>
        <v>3</v>
      </c>
      <c r="AJ23" s="80"/>
      <c r="AX23" s="459"/>
      <c r="AY23" s="450"/>
      <c r="AZ23" s="455"/>
    </row>
    <row r="24" spans="2:53" ht="15.75">
      <c r="C24" s="35"/>
      <c r="D24" s="2"/>
      <c r="G24" s="153"/>
      <c r="AJ24" s="80"/>
    </row>
    <row r="25" spans="2:53" ht="15.75">
      <c r="C25" s="35"/>
      <c r="D25" s="2"/>
      <c r="G25" s="153"/>
      <c r="Z25" s="8"/>
      <c r="AJ25" s="80"/>
      <c r="AM25" s="97" t="str">
        <f>IF(AJ13="","",IF(AJ13&gt;AJ14,AB13,AB14))</f>
        <v>Александар Јакимовски (178)</v>
      </c>
      <c r="AN25" s="75">
        <v>8</v>
      </c>
      <c r="AO25" s="75">
        <v>11</v>
      </c>
      <c r="AP25" s="75">
        <v>11</v>
      </c>
      <c r="AQ25" s="75">
        <v>11</v>
      </c>
      <c r="AR25" s="75"/>
      <c r="AS25" s="75"/>
      <c r="AT25" s="75"/>
      <c r="AU25" s="17">
        <f>IF(AN25="","",SUMPRODUCT(--(AN25:AT25&gt;AN26:AT26)))</f>
        <v>3</v>
      </c>
    </row>
    <row r="26" spans="2:53" ht="15.75">
      <c r="C26" s="35"/>
      <c r="D26" s="2"/>
      <c r="E26" s="256"/>
      <c r="G26" s="153"/>
      <c r="Z26" s="8"/>
      <c r="AJ26" s="80"/>
      <c r="AK26" s="78"/>
      <c r="AL26" s="31"/>
      <c r="AM26" s="97" t="str">
        <f>IF(AJ37="","",IF(AJ37&gt;AJ38,AB37,AB38))</f>
        <v>Андреј Стојановски (47)</v>
      </c>
      <c r="AN26" s="75">
        <v>11</v>
      </c>
      <c r="AO26" s="75">
        <v>9</v>
      </c>
      <c r="AP26" s="75">
        <v>3</v>
      </c>
      <c r="AQ26" s="75">
        <v>8</v>
      </c>
      <c r="AR26" s="75"/>
      <c r="AS26" s="75"/>
      <c r="AT26" s="75"/>
      <c r="AU26" s="17">
        <f>IF(AN25="","",SUMPRODUCT(--(AN25:AT25&lt;AN26:AT26)))</f>
        <v>1</v>
      </c>
    </row>
    <row r="27" spans="2:53" ht="15.75">
      <c r="C27" s="35"/>
      <c r="D27" s="2"/>
      <c r="G27" s="35"/>
      <c r="AJ27" s="80"/>
      <c r="AL27" s="38"/>
      <c r="AW27" s="437" t="s">
        <v>81</v>
      </c>
      <c r="AX27" s="438"/>
      <c r="AY27" s="438"/>
      <c r="AZ27" s="438"/>
      <c r="BA27" s="439"/>
    </row>
    <row r="28" spans="2:53" ht="15.75">
      <c r="C28" s="35"/>
      <c r="D28" s="2"/>
      <c r="E28">
        <v>5.7</v>
      </c>
      <c r="F28">
        <v>9</v>
      </c>
      <c r="G28" s="152">
        <v>7</v>
      </c>
      <c r="H28" s="151" t="str">
        <f>IF(G28="","",VLOOKUP(G28,$C$3:$D$18,2,FALSE))</f>
        <v>Даниел Главевски Зхоу  (108)</v>
      </c>
      <c r="I28" s="75">
        <v>9</v>
      </c>
      <c r="J28" s="75">
        <v>11</v>
      </c>
      <c r="K28" s="75">
        <v>11</v>
      </c>
      <c r="L28" s="75">
        <v>11</v>
      </c>
      <c r="M28" s="75"/>
      <c r="N28" s="75"/>
      <c r="O28" s="75"/>
      <c r="P28" s="17">
        <f>IF(I28="","",SUMPRODUCT(--(I28:O28&gt;I29:O29)))</f>
        <v>3</v>
      </c>
      <c r="AJ28" s="80"/>
      <c r="AL28" s="38"/>
      <c r="AW28" s="306">
        <v>1</v>
      </c>
      <c r="AX28" s="307" t="s">
        <v>82</v>
      </c>
      <c r="AY28" s="440" t="str">
        <f>IF(AU25="","",IF(AU25&gt;AU26,AM25,AM26))</f>
        <v>Александар Јакимовски (178)</v>
      </c>
      <c r="AZ28" s="440"/>
      <c r="BA28" s="440"/>
    </row>
    <row r="29" spans="2:53" ht="15.75">
      <c r="C29" s="35"/>
      <c r="D29" s="2"/>
      <c r="F29">
        <v>10</v>
      </c>
      <c r="G29" s="154">
        <v>2</v>
      </c>
      <c r="H29" s="151" t="str">
        <f>IF(G29="","",VLOOKUP(G29,$C$3:$D$18,2,FALSE))</f>
        <v>Мартин Ристески (433)</v>
      </c>
      <c r="I29" s="75">
        <v>11</v>
      </c>
      <c r="J29" s="75">
        <v>7</v>
      </c>
      <c r="K29" s="75">
        <v>8</v>
      </c>
      <c r="L29" s="75">
        <v>7</v>
      </c>
      <c r="M29" s="75"/>
      <c r="N29" s="75"/>
      <c r="O29" s="75"/>
      <c r="P29" s="17">
        <f>IF(I28="","",SUMPRODUCT(--(I28:O28&lt;I29:O29)))</f>
        <v>1</v>
      </c>
      <c r="AJ29" s="80"/>
      <c r="AL29" s="38"/>
      <c r="AW29" s="90">
        <v>2</v>
      </c>
      <c r="AX29" s="91" t="s">
        <v>79</v>
      </c>
      <c r="AY29" s="441" t="str">
        <f>IF(AU25="","",IF(AU25&lt;AU26,AM25,AM26))</f>
        <v>Андреј Стојановски (47)</v>
      </c>
      <c r="AZ29" s="441"/>
      <c r="BA29" s="441"/>
    </row>
    <row r="30" spans="2:53" ht="15.75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2" t="str">
        <f>IF(AU25=AU26,"",IF(AU34=AU35,AM34,IF(AU34&gt;AU35,AM34,AM35)))</f>
        <v>Борис Секулов (130)</v>
      </c>
      <c r="AZ30" s="442"/>
      <c r="BA30" s="442"/>
    </row>
    <row r="31" spans="2:53" ht="15.75">
      <c r="C31" s="35"/>
      <c r="D31" s="2"/>
      <c r="G31" s="153"/>
      <c r="Q31" s="76"/>
      <c r="R31" s="96" t="str">
        <f>IF(P28="","",IF(P28&gt;P29,H28,H29))</f>
        <v>Даниел Главевски Зхоу  (108)</v>
      </c>
      <c r="S31" s="75">
        <v>6</v>
      </c>
      <c r="T31" s="75">
        <v>7</v>
      </c>
      <c r="U31" s="75">
        <v>6</v>
      </c>
      <c r="V31" s="75"/>
      <c r="W31" s="75"/>
      <c r="X31" s="75"/>
      <c r="Y31" s="75"/>
      <c r="Z31" s="17">
        <f>IF(S31="","",SUMPRODUCT(--(S31:Y31&gt;S32:Y32)))</f>
        <v>0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2" t="str">
        <f>IF(AU25=AU26,"",IF(AU34=AU35,AM35,IF(AU34&lt;AU35,AM34,AM35)))</f>
        <v>Нико Доага (190)</v>
      </c>
      <c r="AZ31" s="442"/>
      <c r="BA31" s="442"/>
    </row>
    <row r="32" spans="2:53" ht="15.75">
      <c r="C32" s="35"/>
      <c r="D32" s="2"/>
      <c r="G32" s="153"/>
      <c r="Q32" s="82"/>
      <c r="R32" s="96" t="str">
        <f>IF(P34="","",IF(P34&gt;P35,H34,H35))</f>
        <v>Андреј Стојановски (47)</v>
      </c>
      <c r="S32" s="75">
        <v>11</v>
      </c>
      <c r="T32" s="75">
        <v>11</v>
      </c>
      <c r="U32" s="75">
        <v>11</v>
      </c>
      <c r="V32" s="75"/>
      <c r="W32" s="75"/>
      <c r="X32" s="75"/>
      <c r="Y32" s="75"/>
      <c r="Z32" s="17">
        <f>IF(S31="","",SUMPRODUCT(--(S31:Y31&lt;S32:Y32)))</f>
        <v>3</v>
      </c>
      <c r="AJ32" s="80"/>
      <c r="AL32" s="38"/>
      <c r="AW32" s="87">
        <v>5</v>
      </c>
      <c r="AX32" s="88" t="s">
        <v>80</v>
      </c>
      <c r="AY32" s="443" t="str">
        <f>IF(Z7="","",IF(Z7&lt;Z8,R7,R8))</f>
        <v>Лука Стојчев (73)</v>
      </c>
      <c r="AZ32" s="443"/>
      <c r="BA32" s="443"/>
    </row>
    <row r="33" spans="3:53" ht="15.75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3" t="str">
        <f>IF(Z19="","",IF(Z19&lt;Z20,R19,R20))</f>
        <v>Јаков Јакимовски (538)</v>
      </c>
      <c r="AZ33" s="443"/>
      <c r="BA33" s="443"/>
    </row>
    <row r="34" spans="3:53" ht="15.75">
      <c r="C34" s="35"/>
      <c r="D34" s="2"/>
      <c r="F34">
        <v>11</v>
      </c>
      <c r="G34" s="152">
        <v>10</v>
      </c>
      <c r="H34" s="151" t="str">
        <f>IF(G34="","",VLOOKUP(G34,$C$3:$D$18,2,FALSE))</f>
        <v>Филип Ангела (299)</v>
      </c>
      <c r="I34" s="75">
        <v>8</v>
      </c>
      <c r="J34" s="75">
        <v>11</v>
      </c>
      <c r="K34" s="75">
        <v>11</v>
      </c>
      <c r="L34" s="75">
        <v>9</v>
      </c>
      <c r="M34" s="75">
        <v>11</v>
      </c>
      <c r="N34" s="75"/>
      <c r="O34" s="75"/>
      <c r="P34" s="17">
        <f>IF(I34="","",SUMPRODUCT(--(I34:O34&gt;I35:O35)))</f>
        <v>2</v>
      </c>
      <c r="AA34" s="76"/>
      <c r="AJ34" s="80"/>
      <c r="AL34" s="62"/>
      <c r="AM34" s="98" t="str">
        <f>IF(AJ13="","",IF(AJ13&lt;AJ14,AB13,AB14))</f>
        <v>Борис Секулов (130)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3" t="str">
        <f>IF(Z31="","",IF(Z31&lt;Z32,R31,R32))</f>
        <v>Даниел Главевски Зхоу  (108)</v>
      </c>
      <c r="AZ34" s="443"/>
      <c r="BA34" s="443"/>
    </row>
    <row r="35" spans="3:53">
      <c r="E35" s="314" t="s">
        <v>887</v>
      </c>
      <c r="F35" s="314">
        <v>12</v>
      </c>
      <c r="G35" s="154">
        <v>11</v>
      </c>
      <c r="H35" s="151" t="str">
        <f>IF(G35="","",VLOOKUP(G35,$C$3:$D$18,2,FALSE))</f>
        <v>Андреј Стојановски (47)</v>
      </c>
      <c r="I35" s="75">
        <v>11</v>
      </c>
      <c r="J35" s="75">
        <v>9</v>
      </c>
      <c r="K35" s="75">
        <v>9</v>
      </c>
      <c r="L35" s="75">
        <v>11</v>
      </c>
      <c r="M35" s="75">
        <v>13</v>
      </c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Нико Доага (190)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43" t="str">
        <f>IF(Z43="","",IF(Z43&lt;Z44,R43,R44))</f>
        <v>Кристијан Каламадевски (347)</v>
      </c>
      <c r="AZ35" s="443"/>
      <c r="BA35" s="443"/>
    </row>
    <row r="36" spans="3:53">
      <c r="G36" s="153"/>
      <c r="AA36" s="76"/>
      <c r="AJ36" s="81"/>
      <c r="AW36" s="92">
        <v>9</v>
      </c>
      <c r="AX36" s="22" t="s">
        <v>20</v>
      </c>
      <c r="AY36" s="460" t="e">
        <f>IF(P4="","",IF(P4&lt;P5,H4,H5))</f>
        <v>#N/A</v>
      </c>
      <c r="AZ36" s="460"/>
      <c r="BA36" s="460"/>
    </row>
    <row r="37" spans="3:53">
      <c r="G37" s="153"/>
      <c r="P37" s="8"/>
      <c r="AA37" s="76"/>
      <c r="AB37" s="95" t="str">
        <f>IF(Z31="","",IF(Z31&gt;Z32,R31,R32))</f>
        <v>Андреј Стојановски (47)</v>
      </c>
      <c r="AC37" s="75">
        <v>11</v>
      </c>
      <c r="AD37" s="75">
        <v>11</v>
      </c>
      <c r="AE37" s="75">
        <v>11</v>
      </c>
      <c r="AF37" s="75"/>
      <c r="AG37" s="75"/>
      <c r="AH37" s="75"/>
      <c r="AI37" s="75"/>
      <c r="AJ37" s="17">
        <f>IF(AC37="","",SUMPRODUCT(--(AC37:AI37&gt;AC38:AI38)))</f>
        <v>3</v>
      </c>
      <c r="AK37" s="11"/>
      <c r="AW37" s="92">
        <v>9</v>
      </c>
      <c r="AX37" s="22" t="s">
        <v>20</v>
      </c>
      <c r="AY37" s="460" t="str">
        <f>IF(P10="","",IF(P10&lt;P11,H10,H11))</f>
        <v>Јаков Кузмановски (443)</v>
      </c>
      <c r="AZ37" s="460"/>
      <c r="BA37" s="460"/>
    </row>
    <row r="38" spans="3:53">
      <c r="G38" s="153"/>
      <c r="P38" s="8"/>
      <c r="AA38" s="82"/>
      <c r="AB38" s="95" t="str">
        <f>IF(Z43="","",IF(Z43&gt;Z44,R43,R44))</f>
        <v>Нико Доага (190)</v>
      </c>
      <c r="AC38" s="75">
        <v>8</v>
      </c>
      <c r="AD38" s="75">
        <v>8</v>
      </c>
      <c r="AE38" s="75">
        <v>9</v>
      </c>
      <c r="AF38" s="75"/>
      <c r="AG38" s="75"/>
      <c r="AH38" s="75"/>
      <c r="AI38" s="75"/>
      <c r="AJ38" s="17">
        <f>IF(AC37="","",SUMPRODUCT(--(AC37:AI37&lt;AC38:AI38)))</f>
        <v>0</v>
      </c>
      <c r="AK38" s="11"/>
      <c r="AW38" s="92">
        <v>9</v>
      </c>
      <c r="AX38" s="22" t="s">
        <v>20</v>
      </c>
      <c r="AY38" s="460" t="str">
        <f>IF(P16="","",IF(P16&lt;P17,H16,H17))</f>
        <v>Томе Милев (131)</v>
      </c>
      <c r="AZ38" s="460"/>
      <c r="BA38" s="460"/>
    </row>
    <row r="39" spans="3:53">
      <c r="G39" s="153"/>
      <c r="AA39" s="76"/>
      <c r="AW39" s="92">
        <v>9</v>
      </c>
      <c r="AX39" s="22" t="s">
        <v>20</v>
      </c>
      <c r="AY39" s="460" t="str">
        <f>IF(P22="","",IF(P22&lt;P23,H22,H23))</f>
        <v>Дарко Китановски (499)</v>
      </c>
      <c r="AZ39" s="460"/>
      <c r="BA39" s="460"/>
    </row>
    <row r="40" spans="3:53" ht="15.75">
      <c r="E40" s="314" t="s">
        <v>887</v>
      </c>
      <c r="F40" s="314">
        <v>13</v>
      </c>
      <c r="G40" s="152">
        <v>13</v>
      </c>
      <c r="H40" s="151" t="str">
        <f>IF(G40="","",VLOOKUP(G40,$C$3:$D$18,2,FALSE))</f>
        <v>Кристијан Каламадевски (347)</v>
      </c>
      <c r="I40" s="75">
        <v>11</v>
      </c>
      <c r="J40" s="75">
        <v>11</v>
      </c>
      <c r="K40" s="75">
        <v>11</v>
      </c>
      <c r="L40" s="75"/>
      <c r="M40" s="75"/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60" t="str">
        <f>IF(P28="","",IF(P28&lt;P29,H28,H29))</f>
        <v>Мартин Ристески (433)</v>
      </c>
      <c r="AZ40" s="460"/>
      <c r="BA40" s="460"/>
    </row>
    <row r="41" spans="3:53">
      <c r="F41">
        <v>14</v>
      </c>
      <c r="G41" s="154">
        <v>6</v>
      </c>
      <c r="H41" s="151" t="str">
        <f>IF(G41="","",VLOOKUP(G41,$C$3:$D$18,2,FALSE))</f>
        <v>Лука Огненоски (15)</v>
      </c>
      <c r="I41" s="75">
        <v>4</v>
      </c>
      <c r="J41" s="75">
        <v>7</v>
      </c>
      <c r="K41" s="75">
        <v>6</v>
      </c>
      <c r="L41" s="75"/>
      <c r="M41" s="75"/>
      <c r="N41" s="75"/>
      <c r="O41" s="75"/>
      <c r="P41" s="17">
        <f>IF(I40="","",SUMPRODUCT(--(I40:O40&lt;I41:O41)))</f>
        <v>0</v>
      </c>
      <c r="Z41" s="8"/>
      <c r="AA41" s="76"/>
      <c r="AW41" s="92">
        <v>9</v>
      </c>
      <c r="AX41" s="22" t="s">
        <v>20</v>
      </c>
      <c r="AY41" s="460" t="str">
        <f>IF(P34="","",IF(P34&lt;P35,H34,H35))</f>
        <v>Филип Ангела (299)</v>
      </c>
      <c r="AZ41" s="460"/>
      <c r="BA41" s="460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60" t="str">
        <f>IF(P40="","",IF(P40&lt;P41,H40,H41))</f>
        <v>Лука Огненоски (15)</v>
      </c>
      <c r="AZ42" s="460"/>
      <c r="BA42" s="460"/>
    </row>
    <row r="43" spans="3:53">
      <c r="G43" s="153"/>
      <c r="Q43" s="76"/>
      <c r="R43" s="96" t="str">
        <f>IF(P40="","",IF(P40&gt;P41,H40,H41))</f>
        <v>Кристијан Каламадевски (347)</v>
      </c>
      <c r="S43" s="75">
        <v>10</v>
      </c>
      <c r="T43" s="75">
        <v>6</v>
      </c>
      <c r="U43" s="75">
        <v>7</v>
      </c>
      <c r="V43" s="75"/>
      <c r="W43" s="75"/>
      <c r="X43" s="75"/>
      <c r="Y43" s="75"/>
      <c r="Z43" s="17">
        <f>IF(S43="","",SUMPRODUCT(--(S43:Y43&gt;S44:Y44)))</f>
        <v>0</v>
      </c>
      <c r="AW43" s="92">
        <v>9</v>
      </c>
      <c r="AX43" s="22" t="s">
        <v>20</v>
      </c>
      <c r="AY43" s="460" t="e">
        <f>IF(P46="","",IF(P46&lt;P47,H46,H47))</f>
        <v>#N/A</v>
      </c>
      <c r="AZ43" s="460"/>
      <c r="BA43" s="460"/>
    </row>
    <row r="44" spans="3:53">
      <c r="G44" s="153"/>
      <c r="Q44" s="82"/>
      <c r="R44" s="96" t="str">
        <f>IF(P46="","",IF(P46&gt;P47,H46,H47))</f>
        <v>Нико Доага (190)</v>
      </c>
      <c r="S44" s="75">
        <v>12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75">
      <c r="F46">
        <v>15</v>
      </c>
      <c r="G46" s="152" t="s">
        <v>886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E47">
        <v>3</v>
      </c>
      <c r="F47">
        <v>16</v>
      </c>
      <c r="G47" s="154">
        <v>3</v>
      </c>
      <c r="H47" s="151" t="str">
        <f>IF(G47="","",VLOOKUP(G47,$C$3:$D$18,2,FALSE))</f>
        <v>Нико Доага (190)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36"/>
      <c r="AZ50" s="436"/>
      <c r="BA50" s="436"/>
    </row>
    <row r="51" spans="47:53">
      <c r="AX51" s="4"/>
      <c r="AY51" s="436"/>
      <c r="AZ51" s="436"/>
      <c r="BA51" s="436"/>
    </row>
    <row r="52" spans="47:53">
      <c r="AX52" s="4"/>
      <c r="AY52" s="436"/>
      <c r="AZ52" s="436"/>
      <c r="BA52" s="436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6" t="s">
        <v>61</v>
      </c>
      <c r="D1" s="424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525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Мартин Ристески (433)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Нико Доага (190)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Јаков Јакимовски (538)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Лука Огненоски (15)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Даниел Главевски Зхоу  (108)</v>
      </c>
      <c r="E9" s="58" t="s">
        <v>523</v>
      </c>
      <c r="F9">
        <v>4</v>
      </c>
      <c r="G9" s="206"/>
      <c r="H9" s="34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Јаков Кузмановски (443)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Борис Секулов (130)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Филип Ангела (299)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Андреј Стојановски (47)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Кристијан Каламадевски (347)</v>
      </c>
      <c r="E15" s="58" t="s">
        <v>523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5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>Томе Милев (131)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5" t="str">
        <f>IF(BE25="","",IF(BE25&lt;BE26,AW25,AW26))</f>
        <v/>
      </c>
      <c r="BI16" s="425"/>
      <c r="BJ16" s="426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5"/>
      <c r="BI17" s="425"/>
      <c r="BJ17" s="426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E18" s="58" t="s">
        <v>527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5"/>
      <c r="BJ18" s="426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7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8" t="s">
        <v>58</v>
      </c>
      <c r="BJ20" s="427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1" t="s">
        <v>59</v>
      </c>
      <c r="BI21" s="429"/>
      <c r="BJ21" s="42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2"/>
      <c r="BI22" s="429"/>
      <c r="BJ22" s="434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3"/>
      <c r="BI23" s="430"/>
      <c r="BJ23" s="435"/>
    </row>
    <row r="24" spans="2:63" ht="15.75">
      <c r="B24" s="35"/>
      <c r="C24" s="35"/>
      <c r="D24" s="2"/>
      <c r="E24" s="58" t="s">
        <v>526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526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7" t="s">
        <v>81</v>
      </c>
      <c r="BH27" s="438"/>
      <c r="BI27" s="438"/>
      <c r="BJ27" s="438"/>
      <c r="BK27" s="439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0" t="str">
        <f>IF(BE25="","",IF(BE25&gt;BE26,AW25,AW26))</f>
        <v/>
      </c>
      <c r="BJ28" s="440"/>
      <c r="BK28" s="440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1" t="str">
        <f>IF(BE25="","",IF(BE25&lt;BE26,AW25,AW26))</f>
        <v/>
      </c>
      <c r="BJ29" s="441"/>
      <c r="BK29" s="441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2" t="str">
        <f>IF(BE25=BE26,"",IF(BE34=BE35,AW34,IF(BE34&gt;BE35,AW34,AW35)))</f>
        <v/>
      </c>
      <c r="BJ30" s="442"/>
      <c r="BK30" s="442"/>
    </row>
    <row r="31" spans="2:63" ht="15.75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2" t="str">
        <f>IF(BE25=BE26,"",IF(BE34=BE35,AW35,IF(BE34&lt;BE35,AW34,AW35)))</f>
        <v/>
      </c>
      <c r="BJ31" s="442"/>
      <c r="BK31" s="442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3" t="str">
        <f>IF(AJ7="","",IF(AJ7&lt;AJ8,AB7,AB8))</f>
        <v/>
      </c>
      <c r="BJ32" s="443"/>
      <c r="BK32" s="443"/>
    </row>
    <row r="33" spans="3:63" ht="15.75">
      <c r="C33" s="35"/>
      <c r="D33" s="2"/>
      <c r="E33" s="58" t="s">
        <v>523</v>
      </c>
      <c r="F33">
        <v>14</v>
      </c>
      <c r="G33" s="206"/>
      <c r="H33" s="34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3" t="str">
        <f>IF(AJ19="","",IF(AJ19&lt;AJ20,AB19,AB20))</f>
        <v/>
      </c>
      <c r="BJ33" s="443"/>
      <c r="BK33" s="443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3" t="str">
        <f>IF(AJ31="","",IF(AJ31&lt;AJ32,AB31,AB32))</f>
        <v/>
      </c>
      <c r="BJ34" s="443"/>
      <c r="BK34" s="443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3" t="str">
        <f>IF(AJ43="","",IF(AJ43&lt;AJ44,AB43,AB44))</f>
        <v/>
      </c>
      <c r="BJ35" s="443"/>
      <c r="BK35" s="443"/>
    </row>
    <row r="36" spans="3:63" ht="15.75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0" t="str">
        <f>IF(Z4="","",IF(Z4&lt;Z5,R4,R5))</f>
        <v/>
      </c>
      <c r="BJ36" s="460"/>
      <c r="BK36" s="460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0" t="str">
        <f>IF(Z10="","",IF(Z10&lt;Z11,R10,R11))</f>
        <v/>
      </c>
      <c r="BJ37" s="460"/>
      <c r="BK37" s="460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0" t="str">
        <f>IF(Z16="","",IF(Z16&lt;Z17,R16,R17))</f>
        <v/>
      </c>
      <c r="BJ38" s="460"/>
      <c r="BK38" s="460"/>
    </row>
    <row r="39" spans="3:63" ht="15.75">
      <c r="E39" s="58" t="s">
        <v>523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0" t="str">
        <f>IF(Z22="","",IF(Z22&lt;Z23,R22,R23))</f>
        <v/>
      </c>
      <c r="BJ39" s="460"/>
      <c r="BK39" s="460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0" t="str">
        <f>IF(Z28="","",IF(Z28&lt;Z29,R28,R29))</f>
        <v/>
      </c>
      <c r="BJ40" s="460"/>
      <c r="BK40" s="460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0" t="str">
        <f>IF(Z34="","",IF(Z34&lt;Z35,R34,R35))</f>
        <v/>
      </c>
      <c r="BJ41" s="460"/>
      <c r="BK41" s="460"/>
    </row>
    <row r="42" spans="3:63" ht="15.75">
      <c r="E42" s="58" t="s">
        <v>527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0" t="str">
        <f>IF(Z40="","",IF(Z40&lt;Z41,R40,R41))</f>
        <v/>
      </c>
      <c r="BJ42" s="460"/>
      <c r="BK42" s="460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0" t="str">
        <f>IF(Z46="","",IF(Z46&lt;Z47,R46,R47))</f>
        <v/>
      </c>
      <c r="BJ43" s="460"/>
      <c r="BK43" s="460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Нико Доага (190)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>
        <v>3</v>
      </c>
      <c r="H48" s="70" t="str">
        <f>IF(G48="","",VLOOKUP(G48,$C$3:$F$26,2,FALSE))</f>
        <v>Нико Доага (190)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6"/>
      <c r="BJ50" s="436"/>
      <c r="BK50" s="436"/>
    </row>
    <row r="51" spans="8:63">
      <c r="H51"/>
      <c r="I51"/>
      <c r="J51"/>
      <c r="K51"/>
      <c r="L51"/>
      <c r="M51"/>
      <c r="N51"/>
      <c r="O51"/>
      <c r="P51"/>
      <c r="BH51" s="4"/>
      <c r="BI51" s="436"/>
      <c r="BJ51" s="436"/>
      <c r="BK51" s="436"/>
    </row>
    <row r="52" spans="8:63">
      <c r="H52"/>
      <c r="I52"/>
      <c r="J52"/>
      <c r="K52"/>
      <c r="L52"/>
      <c r="M52"/>
      <c r="N52"/>
      <c r="O52"/>
      <c r="P52"/>
      <c r="BH52" s="4"/>
      <c r="BI52" s="436"/>
      <c r="BJ52" s="436"/>
      <c r="BK52" s="436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1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6" t="s">
        <v>61</v>
      </c>
      <c r="D1" s="424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519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Мартин Ристески (433)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Нико Доага (190)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Јаков Јакимовски (538)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Лука Огненоски (15)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Даниел Главевски Зхоу  (108)</v>
      </c>
      <c r="E9" s="314" t="s">
        <v>524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Јаков Кузмановски (443)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Борис Секулов (130)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Филип Ангела (299)</v>
      </c>
      <c r="E12" s="314" t="s">
        <v>523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Андреј Стојановски (47)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Кристијан Каламадевски (347)</v>
      </c>
      <c r="E15" s="314" t="s">
        <v>521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5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>Томе Милев (131)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5" t="str">
        <f>IF(BE25="","",IF(BE25&lt;BE26,AW25,AW26))</f>
        <v/>
      </c>
      <c r="BI16" s="425"/>
      <c r="BJ16" s="426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5"/>
      <c r="BI17" s="425"/>
      <c r="BJ17" s="426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5"/>
      <c r="BJ18" s="426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7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8" t="s">
        <v>58</v>
      </c>
      <c r="BJ20" s="427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4" t="s">
        <v>524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1" t="s">
        <v>59</v>
      </c>
      <c r="BI21" s="429"/>
      <c r="BJ21" s="42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2"/>
      <c r="BI22" s="429"/>
      <c r="BJ22" s="434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3"/>
      <c r="BI23" s="430"/>
      <c r="BJ23" s="435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4" t="s">
        <v>523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4" t="s">
        <v>520</v>
      </c>
      <c r="F27">
        <v>13</v>
      </c>
      <c r="G27" s="48">
        <v>3</v>
      </c>
      <c r="H27" s="70" t="str">
        <f>IF(G27="","",VLOOKUP(G27,$C$3:$E$26,2,FALSE))</f>
        <v>Нико Доага (190)</v>
      </c>
      <c r="AT27" s="80"/>
      <c r="AV27" s="38"/>
      <c r="BG27" s="437" t="s">
        <v>81</v>
      </c>
      <c r="BH27" s="438"/>
      <c r="BI27" s="438"/>
      <c r="BJ27" s="438"/>
      <c r="BK27" s="439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Нико Доага (190)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0" t="str">
        <f>IF(BE25="","",IF(BE25&gt;BE26,AW25,AW26))</f>
        <v/>
      </c>
      <c r="BJ28" s="440"/>
      <c r="BK28" s="440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1" t="str">
        <f>IF(BE25="","",IF(BE25&lt;BE26,AW25,AW26))</f>
        <v/>
      </c>
      <c r="BJ29" s="441"/>
      <c r="BK29" s="441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2" t="str">
        <f>IF(BE25=BE26,"",IF(BE34=BE35,AW34,IF(BE34&gt;BE35,AW34,AW35)))</f>
        <v/>
      </c>
      <c r="BJ30" s="442"/>
      <c r="BK30" s="442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2" t="str">
        <f>IF(BE25=BE26,"",IF(BE34=BE35,AW35,IF(BE34&lt;BE35,AW34,AW35)))</f>
        <v/>
      </c>
      <c r="BJ31" s="442"/>
      <c r="BK31" s="442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3" t="str">
        <f>IF(AJ7="","",IF(AJ7&lt;AJ8,AB7,AB8))</f>
        <v/>
      </c>
      <c r="BJ32" s="443"/>
      <c r="BK32" s="443"/>
    </row>
    <row r="33" spans="3:63" ht="15.75">
      <c r="C33" s="35"/>
      <c r="D33" s="2"/>
      <c r="E33" s="314" t="s">
        <v>524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3" t="str">
        <f>IF(AJ19="","",IF(AJ19&lt;AJ20,AB19,AB20))</f>
        <v/>
      </c>
      <c r="BJ33" s="443"/>
      <c r="BK33" s="443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3" t="str">
        <f>IF(AJ31="","",IF(AJ31&lt;AJ32,AB31,AB32))</f>
        <v/>
      </c>
      <c r="BJ34" s="443"/>
      <c r="BK34" s="443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3" t="str">
        <f>IF(AJ43="","",IF(AJ43&lt;AJ44,AB43,AB44))</f>
        <v/>
      </c>
      <c r="BJ35" s="443"/>
      <c r="BK35" s="443"/>
    </row>
    <row r="36" spans="3:63" ht="15.75">
      <c r="E36" s="314" t="s">
        <v>522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0" t="str">
        <f>IF(Z4="","",IF(Z4&lt;Z5,R4,R5))</f>
        <v/>
      </c>
      <c r="BJ36" s="460"/>
      <c r="BK36" s="460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0" t="str">
        <f>IF(Z10="","",IF(Z10&lt;Z11,R10,R11))</f>
        <v/>
      </c>
      <c r="BJ37" s="460"/>
      <c r="BK37" s="460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0" t="str">
        <f>IF(Z16="","",IF(Z16&lt;Z17,R16,R17))</f>
        <v/>
      </c>
      <c r="BJ38" s="460"/>
      <c r="BK38" s="460"/>
    </row>
    <row r="39" spans="3:63" ht="15.75">
      <c r="E39" s="314" t="s">
        <v>523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0" t="str">
        <f>IF(Z22="","",IF(Z22&lt;Z23,R22,R23))</f>
        <v/>
      </c>
      <c r="BJ39" s="460"/>
      <c r="BK39" s="460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0" t="str">
        <f>IF(Z28="","",IF(Z28&lt;Z29,R28,R29))</f>
        <v/>
      </c>
      <c r="BJ40" s="460"/>
      <c r="BK40" s="460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0" t="str">
        <f>IF(Z34="","",IF(Z34&lt;Z35,R34,R35))</f>
        <v/>
      </c>
      <c r="BJ41" s="460"/>
      <c r="BK41" s="460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0" t="str">
        <f>IF(Z40="","",IF(Z40&lt;Z41,R40,R41))</f>
        <v/>
      </c>
      <c r="BJ42" s="460"/>
      <c r="BK42" s="460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0" t="str">
        <f>IF(Z46="","",IF(Z46&lt;Z47,R46,R47))</f>
        <v/>
      </c>
      <c r="BJ43" s="460"/>
      <c r="BK43" s="460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4" t="s">
        <v>524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4" t="s">
        <v>523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6"/>
      <c r="BJ50" s="436"/>
      <c r="BK50" s="436"/>
    </row>
    <row r="51" spans="8:63">
      <c r="H51"/>
      <c r="I51"/>
      <c r="J51"/>
      <c r="K51"/>
      <c r="L51"/>
      <c r="M51"/>
      <c r="N51"/>
      <c r="O51"/>
      <c r="P51"/>
      <c r="BH51" s="4"/>
      <c r="BI51" s="436"/>
      <c r="BJ51" s="436"/>
      <c r="BK51" s="436"/>
    </row>
    <row r="52" spans="8:63">
      <c r="H52"/>
      <c r="I52"/>
      <c r="J52"/>
      <c r="K52"/>
      <c r="L52"/>
      <c r="M52"/>
      <c r="N52"/>
      <c r="O52"/>
      <c r="P52"/>
      <c r="BH52" s="4"/>
      <c r="BI52" s="436"/>
      <c r="BJ52" s="436"/>
      <c r="BK52" s="436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14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6" t="s">
        <v>61</v>
      </c>
      <c r="D1" s="424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5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596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55</v>
      </c>
      <c r="C4" s="49">
        <v>2</v>
      </c>
      <c r="D4" s="24" t="str">
        <f>IF(' I'!$X$3="","",' I'!$X$3)</f>
        <v>Мартин Ристески (433)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Нико Доага (190)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54</v>
      </c>
      <c r="C6" s="49">
        <v>4</v>
      </c>
      <c r="D6" s="28" t="str">
        <f>IF(' II'!$X$3="","",' II'!$X$3)</f>
        <v>Јаков Јакимовски (538)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53</v>
      </c>
      <c r="C8" s="49">
        <v>6</v>
      </c>
      <c r="D8" s="24" t="str">
        <f>IF(' III'!$X$3="","",' III'!$X$3)</f>
        <v>Лука Огненоски (15)</v>
      </c>
      <c r="E8" s="314" t="s">
        <v>597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Даниел Главевски Зхоу  (108)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52</v>
      </c>
      <c r="C10" s="49">
        <v>8</v>
      </c>
      <c r="D10" s="28" t="str">
        <f>IF(IV!$X$3="","",IV!$X$3)</f>
        <v>Јаков Кузмановски (443)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Борис Секулов (130)</v>
      </c>
      <c r="E11" s="314" t="s">
        <v>598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51</v>
      </c>
      <c r="C12" s="49">
        <v>10</v>
      </c>
      <c r="D12" s="24" t="str">
        <f>IF(V!$X$3="","",V!$X$3)</f>
        <v>Филип Ангела (299)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Андреј Стојановски (47)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>Кристијан Каламадевски (347)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5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>Томе Милев (131)</v>
      </c>
      <c r="E16" s="314" t="s">
        <v>599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5" t="str">
        <f>IF(BD33=BD34,"",IF(BD33="","",IF(BD33&lt;BD34,AV33,AV34)))</f>
        <v/>
      </c>
      <c r="BG16" s="425"/>
      <c r="BH16" s="426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5"/>
      <c r="BG17" s="425"/>
      <c r="BH17" s="426"/>
    </row>
    <row r="18" spans="2:60" ht="16.149999999999999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5"/>
      <c r="BH18" s="426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599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7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8" t="s">
        <v>58</v>
      </c>
      <c r="BH20" s="427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9"/>
      <c r="BH21" s="427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29"/>
      <c r="BH22" s="434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0"/>
      <c r="BH23" s="435"/>
    </row>
    <row r="24" spans="2:60" ht="16.5" thickBot="1">
      <c r="B24" s="49" t="s">
        <v>46</v>
      </c>
      <c r="C24" s="49">
        <v>22</v>
      </c>
      <c r="D24" s="203" t="str">
        <f>IF(XI!$X$3="","",XI!$X$3)</f>
        <v/>
      </c>
      <c r="E24" s="314" t="s">
        <v>598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597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28</v>
      </c>
      <c r="C32" s="49">
        <v>30</v>
      </c>
      <c r="D32" s="24" t="str">
        <f>IF(XV!$X$3="","",XV!$X$3)</f>
        <v/>
      </c>
      <c r="E32" s="314" t="s">
        <v>600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600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597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4" t="s">
        <v>598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7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8" t="s">
        <v>58</v>
      </c>
      <c r="BH46" s="427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9"/>
      <c r="BH47" s="463"/>
    </row>
    <row r="48" spans="2:60">
      <c r="E48" s="314" t="s">
        <v>599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29"/>
      <c r="BH48" s="434" t="s">
        <v>60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0"/>
      <c r="BH49" s="435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599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7" t="s">
        <v>81</v>
      </c>
      <c r="BF51" s="438"/>
      <c r="BG51" s="438"/>
      <c r="BH51" s="438"/>
      <c r="BI51" s="439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6" t="str">
        <f>IF(BD33="","",IF(BD33&gt;BD34,AV33,AV34))</f>
        <v/>
      </c>
      <c r="BH52" s="466"/>
      <c r="BI52" s="466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1" t="str">
        <f>IF(BD33=BD34,"",IF(BD33="","",IF(BD33&lt;BD34,AV33,AV34)))</f>
        <v/>
      </c>
      <c r="BH53" s="441"/>
      <c r="BI53" s="441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2" t="str">
        <f>IF(BD33=BD34,"",IF(BD41=BD42,AV41,IF(BD41&gt;BD42,AV41,AV42)))</f>
        <v/>
      </c>
      <c r="BH54" s="442"/>
      <c r="BI54" s="442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2" t="str">
        <f>IF(BD33=BD34,"",IF(BD41=BD42,AV42,IF(BD42&lt;BD41,AV42,AV41)))</f>
        <v/>
      </c>
      <c r="BH55" s="442"/>
      <c r="BI55" s="442"/>
    </row>
    <row r="56" spans="5:61">
      <c r="E56" s="314" t="s">
        <v>598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3" t="str">
        <f>IF(AI9="","",IF(AI9&lt;AI10,AA9,AA10))</f>
        <v/>
      </c>
      <c r="BH56" s="443"/>
      <c r="BI56" s="443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3" t="str">
        <f>IF(AI25="","",IF(AI25&lt;AI26,AA25,AA26))</f>
        <v/>
      </c>
      <c r="BH57" s="443"/>
      <c r="BI57" s="443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3" t="str">
        <f>IF(AI41="","",IF(AI41&lt;AI42,AA41,AA42))</f>
        <v/>
      </c>
      <c r="BH58" s="443"/>
      <c r="BI58" s="443"/>
    </row>
    <row r="59" spans="5:61">
      <c r="E59" s="314" t="s">
        <v>597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3" t="str">
        <f>IF(AI57="","",IF(AI57&lt;AI58,AA57,AA58))</f>
        <v/>
      </c>
      <c r="BH59" s="443"/>
      <c r="BI59" s="443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0" t="str">
        <f>IF(Y5="","",IF(Y5&lt;Y6,Q5,Q6))</f>
        <v/>
      </c>
      <c r="BH60" s="460"/>
      <c r="BI60" s="460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0" t="str">
        <f>IF(Y13="","",IF(Y13&lt;Y14,Q13,Q14))</f>
        <v/>
      </c>
      <c r="BH61" s="460"/>
      <c r="BI61" s="460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0" t="str">
        <f>IF(Y21="","",IF(Y21&lt;Y22,Q21,Q22))</f>
        <v/>
      </c>
      <c r="BH62" s="460"/>
      <c r="BI62" s="460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0" t="str">
        <f>IF(Y29="","",IF(Y29&lt;Y30,Q29,Q30))</f>
        <v/>
      </c>
      <c r="BH63" s="460"/>
      <c r="BI63" s="460"/>
    </row>
    <row r="64" spans="5:61">
      <c r="E64" s="314" t="s">
        <v>601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0" t="str">
        <f>IF(Y37="","",IF(Y37&lt;Y38,Q37,Q38))</f>
        <v/>
      </c>
      <c r="BH64" s="460"/>
      <c r="BI64" s="460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0" t="str">
        <f>IF(Y45="","",IF(Y45&lt;Y46,Q45,Q46))</f>
        <v/>
      </c>
      <c r="BH65" s="460"/>
      <c r="BI65" s="460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0" t="str">
        <f>IF(Y53="","",IF(Y53&lt;Y54,Q53,Q54))</f>
        <v/>
      </c>
      <c r="BH66" s="460"/>
      <c r="BI66" s="460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0" t="str">
        <f>IF(Y61="","",IF(Y61&lt;Y62,Q61,Q62))</f>
        <v/>
      </c>
      <c r="BH67" s="460"/>
      <c r="BI67" s="46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6" t="s">
        <v>61</v>
      </c>
      <c r="D1" s="424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>Мартин Ристески (433)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Нико Доага (190)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>Јаков Јакимовски (538)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>Лука Огненоски (15)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>Даниел Главевски Зхоу  (108)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>Јаков Кузмановски (443)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>Борис Секулов (130)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>Филип Ангела (299)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>Андреј Стојановски (47)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>Кристијан Каламадевски (347)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>Томе Милев (131)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2024-12-07T18:06:20Z</dcterms:modified>
</cp:coreProperties>
</file>