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686209F3-9B3B-4403-B908-9591C63E48B0}" xr6:coauthVersionLast="47" xr6:coauthVersionMax="47" xr10:uidLastSave="{00000000-0000-0000-0000-000000000000}"/>
  <bookViews>
    <workbookView xWindow="-98" yWindow="-98" windowWidth="21795" windowHeight="12975" tabRatio="926" activeTab="21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4" i="19" l="1"/>
  <c r="K20" i="19"/>
  <c r="K12" i="19"/>
  <c r="K25" i="19"/>
  <c r="K3" i="19"/>
  <c r="K10" i="19"/>
  <c r="K26" i="19"/>
  <c r="K27" i="19"/>
  <c r="K18" i="19"/>
  <c r="K7" i="19"/>
  <c r="K13" i="19"/>
  <c r="K15" i="19"/>
  <c r="K14" i="19"/>
  <c r="K8" i="19"/>
  <c r="K28" i="19"/>
  <c r="K22" i="19"/>
  <c r="K23" i="19"/>
  <c r="K29" i="19"/>
  <c r="K16" i="19"/>
  <c r="K21" i="19"/>
  <c r="K24" i="19"/>
  <c r="K9" i="19"/>
  <c r="K6" i="19"/>
  <c r="K30" i="19"/>
  <c r="K5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1" i="19"/>
  <c r="J11" i="19"/>
  <c r="I11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K25" i="49"/>
  <c r="AO29" i="49" s="1"/>
  <c r="P20" i="49"/>
  <c r="P19" i="49"/>
  <c r="Z14" i="49"/>
  <c r="Z13" i="49"/>
  <c r="P8" i="49"/>
  <c r="P7" i="49"/>
  <c r="AC26" i="49" l="1"/>
  <c r="AO33" i="49"/>
  <c r="AO32" i="49"/>
  <c r="AN16" i="49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12" i="19"/>
  <c r="J25" i="19"/>
  <c r="J3" i="19"/>
  <c r="J10" i="19"/>
  <c r="J26" i="19"/>
  <c r="J27" i="19"/>
  <c r="J18" i="19"/>
  <c r="J7" i="19"/>
  <c r="J13" i="19"/>
  <c r="J15" i="19"/>
  <c r="J14" i="19"/>
  <c r="J8" i="19"/>
  <c r="J28" i="19"/>
  <c r="J22" i="19"/>
  <c r="J23" i="19"/>
  <c r="J29" i="19"/>
  <c r="J16" i="19"/>
  <c r="J21" i="19"/>
  <c r="J24" i="19"/>
  <c r="J9" i="19"/>
  <c r="J6" i="19"/>
  <c r="J30" i="19"/>
  <c r="J5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20" i="19"/>
  <c r="I12" i="19"/>
  <c r="I25" i="19"/>
  <c r="I3" i="19"/>
  <c r="I10" i="19"/>
  <c r="I26" i="19"/>
  <c r="I27" i="19"/>
  <c r="I18" i="19"/>
  <c r="D10" i="19" s="1"/>
  <c r="I7" i="19"/>
  <c r="I13" i="19"/>
  <c r="I15" i="19"/>
  <c r="I14" i="19"/>
  <c r="I8" i="19"/>
  <c r="I28" i="19"/>
  <c r="I22" i="19"/>
  <c r="I23" i="19"/>
  <c r="I29" i="19"/>
  <c r="I16" i="19"/>
  <c r="I21" i="19"/>
  <c r="I24" i="19"/>
  <c r="I9" i="19"/>
  <c r="I6" i="19"/>
  <c r="I30" i="19"/>
  <c r="I5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6" i="6" l="1"/>
  <c r="AD6" i="6"/>
  <c r="AB4" i="6"/>
  <c r="AC3" i="6"/>
  <c r="AD6" i="24"/>
  <c r="AC6" i="24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N6" i="6" s="1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1" i="19"/>
  <c r="D45" i="36" l="1"/>
  <c r="D46" i="36"/>
  <c r="D38" i="36"/>
  <c r="D37" i="36"/>
  <c r="D4" i="1"/>
  <c r="C3" i="37" s="1"/>
  <c r="M3" i="19"/>
  <c r="M10" i="19"/>
  <c r="M26" i="19"/>
  <c r="M27" i="19"/>
  <c r="M18" i="19"/>
  <c r="M7" i="19"/>
  <c r="M13" i="19"/>
  <c r="M15" i="19"/>
  <c r="M14" i="19"/>
  <c r="M8" i="19"/>
  <c r="M28" i="19"/>
  <c r="M22" i="19"/>
  <c r="M23" i="19"/>
  <c r="M29" i="19"/>
  <c r="M16" i="19"/>
  <c r="M21" i="19"/>
  <c r="M24" i="19"/>
  <c r="M9" i="19"/>
  <c r="M6" i="19"/>
  <c r="M30" i="19"/>
  <c r="M5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20" i="19"/>
  <c r="M12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<sst xmlns="http://schemas.openxmlformats.org/spreadsheetml/2006/main" count="2517" uniqueCount="843">
  <si>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</si>
  <si>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</si>
  <si>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</si>
  <si>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</si>
  <si>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</si>
  <si>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</si>
  <si>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</si>
  <si>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</si>
  <si>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</si>
  <si>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</si>
  <si>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</si>
  <si>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</si>
  <si>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</si>
  <si>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</si>
  <si>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</si>
  <si>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</si>
  <si>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</si>
  <si>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</si>
  <si>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</si>
  <si>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</si>
  <si>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</si>
  <si>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</si>
  <si>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</si>
  <si>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</si>
  <si>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</si>
  <si>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</si>
  <si>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</si>
  <si>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</si>
  <si>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</si>
  <si>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</si>
  <si>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</si>
  <si>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</si>
  <si>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</si>
  <si>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</si>
  <si>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</si>
  <si>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</si>
  <si>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</si>
  <si>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</si>
  <si>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</si>
  <si>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</si>
  <si>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</si>
  <si>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</si>
  <si>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</si>
  <si>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</si>
  <si>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</si>
  <si>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</si>
  <si>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</si>
  <si>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</si>
  <si>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</si>
  <si>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</si>
  <si>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</si>
  <si>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</si>
  <si>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</si>
  <si>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</si>
  <si>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</si>
  <si>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</si>
  <si>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</si>
  <si>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</si>
  <si>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</si>
  <si>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</si>
  <si>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</si>
  <si>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</si>
  <si>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</si>
  <si>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</si>
  <si>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</si>
  <si>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</si>
  <si>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</si>
  <si>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</si>
  <si>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</si>
  <si>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</si>
  <si>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</si>
  <si>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</si>
  <si>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</si>
  <si>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</si>
  <si>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</si>
  <si>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</si>
  <si>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</si>
  <si>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</si>
  <si>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</si>
  <si>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</si>
  <si>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</si>
  <si>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</si>
  <si>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</si>
  <si>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</si>
  <si>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</si>
  <si>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</si>
  <si>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</si>
  <si>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</si>
  <si>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</si>
  <si>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</si>
  <si>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</si>
  <si>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</si>
  <si>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</si>
  <si>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</si>
  <si>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</si>
  <si>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</si>
  <si>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</si>
  <si>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</si>
  <si>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</si>
  <si>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</si>
  <si>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</si>
  <si>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</si>
  <si>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</si>
  <si>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</si>
  <si>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</si>
  <si>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</si>
  <si>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</si>
  <si>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</si>
  <si>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</si>
  <si>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</si>
  <si>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</si>
  <si>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</si>
  <si>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</si>
  <si>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</si>
  <si>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</si>
  <si>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</si>
  <si>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</si>
  <si>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</si>
  <si>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</si>
  <si>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</si>
  <si>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</si>
  <si>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</si>
  <si>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</si>
  <si>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</si>
  <si>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</si>
  <si>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</si>
  <si>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</si>
  <si>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</si>
  <si>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</si>
  <si>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</si>
  <si>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</si>
  <si>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</si>
  <si>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</si>
  <si>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</si>
  <si>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</si>
  <si>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</si>
  <si>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</si>
  <si>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</si>
  <si>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</si>
  <si>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</si>
  <si>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</si>
  <si>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</si>
  <si>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</si>
  <si>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</si>
  <si>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</si>
  <si>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</si>
  <si>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</si>
  <si>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</si>
  <si>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</si>
  <si>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</si>
  <si>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</si>
  <si>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</si>
  <si>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</si>
  <si>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</si>
  <si>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</si>
  <si>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</si>
  <si>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</si>
  <si>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</si>
  <si>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</si>
  <si>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</si>
  <si>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</si>
  <si>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</si>
  <si>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</si>
  <si>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</si>
  <si>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</si>
  <si>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</si>
  <si>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</si>
  <si>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</si>
  <si>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</si>
  <si>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</si>
  <si>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</si>
  <si>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</si>
  <si>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</si>
  <si>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</si>
  <si>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</si>
  <si>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</si>
  <si>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</si>
  <si>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</si>
  <si>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</si>
  <si>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</si>
  <si>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</si>
  <si>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</si>
  <si>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</si>
  <si>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</si>
  <si>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</si>
  <si>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</si>
  <si>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</si>
  <si>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</si>
  <si>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</si>
  <si>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</si>
  <si>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</si>
  <si>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</si>
  <si>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</si>
  <si>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</si>
  <si>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</si>
  <si>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</si>
  <si>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</si>
  <si>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</si>
  <si>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</si>
  <si>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</si>
  <si>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</si>
  <si>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</si>
  <si>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</si>
  <si>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</si>
  <si>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</si>
  <si>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</si>
  <si>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</si>
  <si>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</si>
  <si>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</si>
  <si>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</si>
  <si>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</si>
  <si>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</si>
  <si>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</si>
  <si>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</si>
  <si>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</si>
  <si>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</si>
  <si>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</si>
  <si>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</si>
  <si>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</si>
  <si>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</si>
  <si>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</si>
  <si>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</si>
  <si>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</si>
  <si>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</si>
  <si>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</si>
  <si>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</si>
  <si>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</si>
  <si>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</si>
  <si>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</si>
  <si>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</si>
  <si>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</si>
  <si>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</si>
  <si>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</si>
  <si>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</si>
  <si>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</si>
  <si>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</si>
  <si>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</si>
  <si>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</si>
  <si>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</si>
  <si>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</si>
  <si>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</si>
  <si>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</si>
  <si>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</si>
  <si>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</si>
  <si>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</si>
  <si>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</si>
  <si>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</si>
  <si>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</si>
  <si>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</si>
  <si>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</si>
  <si>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</si>
  <si>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</si>
  <si>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</si>
  <si>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</si>
  <si>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</si>
  <si>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</si>
  <si>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</si>
  <si>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</si>
  <si>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</si>
  <si>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</si>
  <si>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</si>
  <si>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</si>
  <si>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</si>
  <si>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</si>
  <si>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</si>
  <si>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</si>
  <si>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</si>
  <si>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</si>
  <si>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</si>
  <si>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</si>
  <si>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</si>
  <si>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</si>
  <si>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</si>
  <si>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</si>
  <si>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</si>
  <si>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</si>
  <si>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</si>
  <si>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</si>
  <si>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</si>
  <si>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</si>
  <si>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</si>
  <si>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</si>
  <si>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</si>
  <si>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</si>
  <si>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</si>
  <si>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</si>
  <si>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</si>
  <si>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</si>
  <si>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</si>
  <si>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</si>
  <si>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</si>
  <si>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</si>
  <si>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</si>
  <si>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</si>
  <si>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</si>
  <si>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</si>
  <si>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</si>
  <si>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</si>
  <si>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</si>
  <si>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</si>
  <si>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</si>
  <si>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</si>
  <si>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</si>
  <si>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</si>
  <si>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</si>
  <si>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</si>
  <si>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</si>
  <si>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</si>
  <si>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</si>
  <si>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</si>
  <si>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</si>
  <si>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</si>
  <si>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</si>
  <si>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</si>
  <si>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</si>
  <si>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</si>
  <si>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</si>
  <si>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</si>
  <si>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</si>
  <si>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</si>
  <si>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</si>
  <si>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</si>
  <si>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</si>
  <si>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</si>
  <si>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</si>
  <si>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</si>
  <si>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</si>
  <si>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</si>
  <si>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</si>
  <si>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</si>
  <si>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</si>
  <si>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</si>
  <si>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</si>
  <si>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</si>
  <si>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</si>
  <si>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</si>
  <si>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</si>
  <si>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</si>
  <si>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</si>
  <si>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</si>
  <si>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</si>
  <si>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</si>
  <si>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</si>
  <si>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</si>
  <si>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</si>
  <si>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</si>
  <si>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</si>
  <si>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</si>
  <si>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</si>
  <si>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</si>
  <si>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</si>
  <si>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</si>
  <si>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</si>
  <si>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</si>
  <si>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</si>
  <si>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</si>
  <si>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</si>
  <si>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</si>
  <si>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</si>
  <si>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</si>
  <si>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</si>
  <si>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</si>
  <si>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</si>
  <si>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</si>
  <si>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</si>
  <si>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</si>
  <si>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</si>
  <si>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</si>
  <si>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</si>
  <si>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</si>
  <si>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</si>
  <si>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</si>
  <si>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</si>
  <si>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</si>
  <si>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</si>
  <si>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</si>
  <si>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</si>
  <si>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</si>
  <si>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</si>
  <si>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</si>
  <si>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</si>
  <si>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</si>
  <si>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</si>
  <si>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</si>
  <si>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</si>
  <si>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</si>
  <si>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</si>
  <si>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</si>
  <si>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</si>
  <si>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</si>
  <si>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</si>
  <si>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</si>
  <si>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</si>
  <si>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</si>
  <si>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</si>
  <si>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</si>
  <si>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</si>
  <si>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</si>
  <si>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</si>
  <si>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</si>
  <si>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</si>
  <si>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</si>
  <si>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</si>
  <si>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</si>
  <si>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</si>
  <si>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</si>
  <si>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</si>
  <si>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</si>
  <si>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</si>
  <si>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</si>
  <si>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</si>
  <si>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</si>
  <si>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</si>
  <si>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</si>
  <si>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</si>
  <si>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</si>
  <si>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</si>
  <si>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</si>
  <si>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</si>
  <si>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</si>
  <si>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</si>
  <si>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</si>
  <si>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</si>
  <si>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</si>
  <si>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</si>
  <si>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</si>
  <si>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</si>
  <si>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</si>
  <si>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</si>
  <si>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</si>
  <si>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</si>
  <si>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</si>
  <si>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</si>
  <si>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</si>
  <si>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</si>
  <si>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</si>
  <si>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</si>
  <si>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</si>
  <si>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</si>
  <si>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</si>
  <si>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</si>
  <si>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</si>
  <si>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</si>
  <si>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</si>
  <si>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</si>
  <si>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</si>
  <si>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</si>
  <si>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</si>
  <si>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</si>
  <si>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</si>
  <si>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</si>
  <si>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</si>
  <si>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</si>
  <si>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</si>
  <si>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</si>
  <si>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</si>
  <si>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</si>
  <si>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</si>
  <si>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</si>
  <si>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</si>
  <si>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</si>
  <si>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</si>
  <si>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</si>
  <si>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</si>
  <si>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</si>
  <si>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</si>
  <si>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</si>
  <si>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</si>
  <si>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</si>
  <si>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</si>
  <si>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</si>
  <si>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</si>
  <si>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</si>
  <si>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</si>
  <si>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</si>
  <si>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</si>
  <si>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</si>
  <si>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</si>
  <si>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</si>
  <si>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</si>
  <si>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</si>
  <si>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</si>
  <si>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</si>
  <si>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</si>
  <si>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</si>
  <si>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</si>
  <si>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</si>
  <si>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</si>
  <si>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</si>
  <si>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</si>
  <si>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</si>
  <si>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</si>
  <si>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</si>
  <si>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</si>
  <si>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</si>
  <si>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</si>
  <si>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</si>
  <si>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</si>
  <si>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</si>
  <si>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</si>
  <si>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</si>
  <si>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</si>
  <si>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</si>
  <si>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</si>
  <si>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</si>
  <si>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</si>
  <si>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</si>
  <si>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</si>
  <si>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</si>
  <si>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</si>
  <si>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</si>
  <si>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</si>
  <si>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</si>
  <si>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</si>
  <si>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</si>
  <si>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</si>
  <si>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</si>
  <si>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</si>
  <si>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</si>
  <si>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</si>
  <si>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</si>
  <si>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</si>
  <si>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</si>
  <si>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</si>
  <si>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</si>
  <si>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</si>
  <si>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</si>
  <si>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</si>
  <si>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</si>
  <si>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</si>
  <si>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</si>
  <si>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</si>
  <si>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</si>
  <si>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</si>
  <si>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</si>
  <si>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</si>
  <si>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</si>
  <si>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</si>
  <si>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</si>
  <si>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</si>
  <si>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</si>
  <si>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</si>
  <si>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</si>
  <si>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</si>
  <si>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</si>
  <si>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</si>
  <si>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</si>
  <si>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</si>
  <si>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</si>
  <si>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</si>
  <si>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</si>
  <si>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</si>
  <si>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</si>
  <si>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</si>
  <si>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</si>
  <si>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</si>
  <si>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</si>
  <si>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</si>
  <si>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</si>
  <si>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</si>
  <si>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</si>
  <si>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</si>
  <si>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</si>
  <si>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</si>
  <si>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</si>
  <si>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</si>
  <si>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</si>
  <si>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</si>
  <si>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</si>
  <si>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</si>
  <si>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</si>
  <si>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</si>
  <si>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</si>
  <si>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</si>
  <si>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</si>
  <si>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</si>
  <si>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</si>
  <si>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</si>
  <si>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</si>
  <si>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</si>
  <si>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</si>
  <si>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</si>
  <si>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</si>
  <si>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</si>
  <si>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</si>
  <si>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</si>
  <si>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</si>
  <si>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</si>
  <si>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</si>
  <si>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</si>
  <si>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</si>
  <si>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</si>
  <si>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</si>
  <si>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</si>
  <si>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</si>
  <si>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</si>
  <si>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</si>
  <si>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</si>
  <si>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</si>
  <si>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</si>
  <si>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</si>
  <si>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</si>
  <si>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</si>
  <si>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</si>
  <si>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</si>
  <si>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</si>
  <si>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</si>
  <si>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</si>
  <si>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</si>
  <si>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</si>
  <si>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</si>
  <si>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</si>
  <si>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</si>
  <si>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</si>
  <si>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</si>
  <si>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</si>
  <si>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</si>
  <si>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</si>
  <si>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</si>
  <si>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</si>
  <si>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</si>
  <si>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</si>
  <si>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</si>
  <si>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</si>
  <si>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</si>
  <si>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</si>
  <si>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</si>
  <si>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</si>
  <si>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</si>
  <si>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</si>
  <si>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</si>
  <si>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</si>
  <si>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</si>
  <si>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</si>
  <si>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</si>
  <si>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</si>
  <si>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</si>
  <si>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</si>
  <si>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</si>
  <si>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</si>
  <si>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</si>
  <si>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</si>
  <si>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</si>
  <si>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</si>
  <si>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</si>
  <si>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</si>
  <si>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</si>
  <si>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</si>
  <si>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</si>
  <si>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</si>
  <si>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</si>
  <si>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</si>
  <si>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</si>
  <si>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</si>
  <si>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</si>
  <si>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</si>
  <si>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</si>
  <si>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</si>
  <si>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</si>
  <si>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</si>
  <si>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</si>
  <si>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</si>
  <si>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</si>
  <si>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</si>
  <si>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</si>
  <si>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</si>
  <si>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</si>
  <si>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</si>
  <si>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</si>
  <si>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</si>
  <si>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</si>
  <si>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</si>
  <si>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</si>
  <si>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</si>
  <si>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</si>
  <si>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</si>
  <si>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</si>
  <si>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</si>
  <si>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</si>
  <si>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</si>
  <si>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</si>
  <si>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</si>
  <si>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</si>
  <si>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</si>
  <si>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</si>
  <si>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</si>
  <si>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</si>
  <si>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</si>
  <si>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</si>
  <si>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</si>
  <si>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</si>
  <si>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</si>
  <si>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</si>
  <si>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</si>
  <si>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</si>
  <si>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</si>
  <si>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</si>
  <si>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</si>
  <si>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</si>
  <si>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</si>
  <si>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</si>
  <si>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</si>
  <si>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</si>
  <si>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</si>
  <si>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</si>
  <si>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</si>
  <si>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</si>
  <si>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</si>
  <si>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</si>
  <si>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</si>
  <si>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</si>
  <si>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</si>
  <si>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</si>
  <si>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</si>
  <si>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</si>
  <si>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</si>
  <si>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</si>
  <si>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</si>
  <si>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</si>
  <si>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</si>
  <si>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</si>
  <si>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</si>
  <si>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</si>
  <si>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</si>
  <si>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</si>
  <si>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</si>
  <si>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</si>
  <si>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</si>
  <si>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</si>
  <si>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</si>
  <si>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</si>
  <si>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</si>
  <si>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</si>
  <si>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</si>
  <si>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</si>
  <si>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</si>
  <si>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</si>
  <si>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</si>
  <si>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</si>
  <si>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</si>
  <si>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</si>
  <si>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</si>
  <si>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</si>
  <si>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</si>
  <si>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</si>
  <si>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</si>
  <si>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</si>
  <si>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</si>
  <si>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</si>
  <si>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</si>
  <si>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</si>
  <si>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</si>
  <si>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</si>
  <si>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</si>
  <si>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</si>
  <si>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</si>
  <si>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</si>
  <si>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</si>
  <si>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</si>
  <si>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</si>
  <si>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</si>
  <si>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</si>
  <si>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</si>
  <si>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</si>
  <si>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</si>
  <si>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</si>
  <si>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</si>
  <si>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</si>
  <si>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</si>
  <si>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</si>
  <si>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</si>
  <si>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</si>
  <si>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</si>
  <si>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</si>
  <si>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</si>
  <si>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</si>
  <si>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</si>
  <si>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</si>
  <si>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</si>
  <si>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</si>
  <si>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</si>
  <si>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</si>
  <si>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</si>
  <si>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</si>
  <si>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</si>
  <si>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</si>
  <si>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</si>
  <si>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</si>
  <si>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</si>
  <si>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</si>
  <si>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</si>
  <si>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</si>
  <si>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</si>
  <si>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</si>
  <si>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</si>
  <si>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</si>
  <si>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</si>
  <si>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</si>
  <si>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</si>
  <si>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</si>
  <si>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</si>
  <si>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</si>
  <si>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</si>
  <si>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</si>
  <si>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</si>
  <si>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</si>
  <si>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</si>
  <si>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</si>
  <si>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</si>
  <si>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</si>
  <si>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</si>
  <si>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</si>
  <si>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</si>
  <si>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</si>
  <si>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</si>
  <si>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</si>
  <si>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</si>
  <si>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</si>
  <si>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</si>
  <si>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</si>
  <si>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</si>
  <si>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</si>
  <si>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</si>
  <si>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</si>
  <si>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</si>
  <si>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</si>
  <si>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</si>
  <si>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</si>
  <si>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</si>
  <si>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</si>
  <si>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</si>
  <si>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</si>
  <si>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</si>
  <si>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</si>
  <si>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</si>
  <si>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</si>
  <si>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</si>
  <si>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</si>
  <si>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</si>
  <si>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</si>
  <si>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</si>
  <si>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</si>
  <si>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Сениорки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</si>
</sst>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H3" sqref="H3:J16"/>
    </sheetView>
  </sheetViews>
  <sheetFormatPr defaultColWidth="8.86328125" defaultRowHeight="15.75"/>
  <cols>
    <col min="1" max="1" width="9" style="239" customWidth="1"/>
    <col min="2" max="2" width="6.1328125" style="35" customWidth="1"/>
    <col min="3" max="3" width="4.1328125" style="239" customWidth="1"/>
    <col min="4" max="4" width="45.73046875" style="239" customWidth="1"/>
    <col min="5" max="5" width="19.86328125" style="239" customWidth="1"/>
    <col min="6" max="6" width="4.265625" style="239" customWidth="1"/>
    <col min="7" max="7" width="7.59765625" style="239" customWidth="1"/>
    <col min="8" max="8" width="7.59765625" style="323" customWidth="1"/>
    <col min="9" max="9" width="35.3984375" style="242" customWidth="1"/>
    <col min="10" max="10" width="21.1328125" style="239" customWidth="1"/>
    <col min="11" max="11" width="11" style="240" hidden="1" customWidth="1"/>
    <col min="12" max="12" width="5.1328125" style="240" hidden="1" customWidth="1"/>
    <col min="13" max="13" width="23.59765625" style="239" hidden="1" customWidth="1"/>
    <col min="14" max="14" width="2.73046875" style="239" hidden="1" customWidth="1"/>
    <col min="15" max="16384" width="8.86328125" style="239"/>
  </cols>
  <sheetData>
    <row r="1" spans="2:17">
      <c r="B1" s="352" t="s">
        <v>123</v>
      </c>
      <c r="C1" s="353"/>
      <c r="D1" s="353"/>
      <c r="E1" s="353"/>
      <c r="F1" s="354" t="s">
        <v>121</v>
      </c>
      <c r="G1" s="355"/>
      <c r="H1" s="355"/>
      <c r="I1" s="355"/>
      <c r="J1" s="355"/>
      <c r="K1" s="355"/>
      <c r="L1" s="355"/>
      <c r="M1" s="355"/>
      <c r="N1" s="355"/>
      <c r="O1" s="356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7" t="s">
        <v>62</v>
      </c>
      <c r="C3" s="267">
        <v>1</v>
      </c>
      <c r="D3" s="293" t="str">
        <f>IF(ISERROR(VLOOKUP(C3,$G$3:$I$66,3,FALSE)),"",(VLOOKUP(C3,$G$3:$I$66,3,FALSE)))</f>
        <v>Амелиа Николов (187)</v>
      </c>
      <c r="E3" s="294" t="str">
        <f>IF(D3="","",INDEX($J$3:$J$42,MATCH(C3,$G$3:$G$42,0)))</f>
        <v>Шампион ФА</v>
      </c>
      <c r="F3" s="299">
        <v>6</v>
      </c>
      <c r="G3" s="250">
        <v>1</v>
      </c>
      <c r="H3" s="36">
        <v>187</v>
      </c>
      <c r="I3" s="300" t="str">
        <f>IF(ISERROR(VLOOKUP(H3,Baza!A:C,2,FALSE)&amp;" "&amp;"("&amp;H3&amp;")"),"",(VLOOKUP(H3,Baza!A:C,2,FALSE)&amp;" "&amp;"("&amp;H3&amp;")"))</f>
        <v>Амелиа Николов (187)</v>
      </c>
      <c r="J3" s="300" t="str">
        <f>IF(ISERROR(VLOOKUP(H3,Baza!A:C,3,FALSE)),"",(VLOOKUP(H3,Baza!A:C,3,FALSE)))</f>
        <v>Шампион ФА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6</v>
      </c>
      <c r="O3" s="250">
        <v>1166</v>
      </c>
    </row>
    <row r="4" spans="2:17">
      <c r="B4" s="358"/>
      <c r="C4" s="265">
        <v>2</v>
      </c>
      <c r="D4" s="287" t="str">
        <f t="shared" ref="D4:D67" si="1">IF(ISERROR(VLOOKUP(C4,$G$3:$I$66,3,FALSE)),"",(VLOOKUP(C4,$G$3:$I$66,3,FALSE)))</f>
        <v>Ана Стојановска (181)</v>
      </c>
      <c r="E4" s="288" t="str">
        <f t="shared" ref="E4:E66" si="2">IF(D4="","",INDEX($J$3:$J$42,MATCH(C4,$G$3:$G$42,0)))</f>
        <v>Крива Паланка</v>
      </c>
      <c r="F4" s="284">
        <v>2</v>
      </c>
      <c r="G4" s="243">
        <v>5</v>
      </c>
      <c r="H4" s="36">
        <v>194</v>
      </c>
      <c r="I4" s="252" t="str">
        <f>IF(ISERROR(VLOOKUP(H4,Baza!A:C,2,FALSE)&amp;" "&amp;"("&amp;H4&amp;")"),"",(VLOOKUP(H4,Baza!A:C,2,FALSE)&amp;" "&amp;"("&amp;H4&amp;")"))</f>
        <v>Софија Хасану (194)</v>
      </c>
      <c r="J4" s="252" t="str">
        <f>IF(ISERROR(VLOOKUP(H4,Baza!A:C,3,FALSE)),"",(VLOOKUP(H4,Baza!A:C,3,FALSE)))</f>
        <v>Младост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2</v>
      </c>
      <c r="O4" s="243">
        <v>589</v>
      </c>
    </row>
    <row r="5" spans="2:17">
      <c r="B5" s="358"/>
      <c r="C5" s="265">
        <v>3</v>
      </c>
      <c r="D5" s="287" t="str">
        <f t="shared" si="1"/>
        <v>Моника Стајковска (337)</v>
      </c>
      <c r="E5" s="288" t="str">
        <f t="shared" si="2"/>
        <v>Берово</v>
      </c>
      <c r="F5" s="284">
        <v>26</v>
      </c>
      <c r="G5" s="243">
        <v>9</v>
      </c>
      <c r="H5" s="36">
        <v>219</v>
      </c>
      <c r="I5" s="252" t="str">
        <f>IF(ISERROR(VLOOKUP(H5,Baza!A:C,2,FALSE)&amp;" "&amp;"("&amp;H5&amp;")"),"",(VLOOKUP(H5,Baza!A:C,2,FALSE)&amp;" "&amp;"("&amp;H5&amp;")"))</f>
        <v>Ива Димитриевска (219)</v>
      </c>
      <c r="J5" s="252" t="str">
        <f>IF(ISERROR(VLOOKUP(H5,Baza!A:C,3,FALSE)),"",(VLOOKUP(H5,Baza!A:C,3,FALSE)))</f>
        <v>Рисови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26</v>
      </c>
      <c r="O5" s="243">
        <v>474</v>
      </c>
    </row>
    <row r="6" spans="2:17" ht="16.149999999999999" thickBot="1">
      <c r="B6" s="359"/>
      <c r="C6" s="268">
        <v>4</v>
      </c>
      <c r="D6" s="291" t="str">
        <f t="shared" si="1"/>
        <v/>
      </c>
      <c r="E6" s="292" t="str">
        <f t="shared" si="2"/>
        <v/>
      </c>
      <c r="F6" s="284">
        <v>24</v>
      </c>
      <c r="G6" s="250">
        <v>13</v>
      </c>
      <c r="H6" s="36">
        <v>193</v>
      </c>
      <c r="I6" s="252" t="str">
        <f>IF(ISERROR(VLOOKUP(H6,Baza!A:C,2,FALSE)&amp;" "&amp;"("&amp;H6&amp;")"),"",(VLOOKUP(H6,Baza!A:C,2,FALSE)&amp;" "&amp;"("&amp;H6&amp;")"))</f>
        <v>Фани Јованоска (193)</v>
      </c>
      <c r="J6" s="252" t="str">
        <f>IF(ISERROR(VLOOKUP(H6,Baza!A:C,3,FALSE)),"",(VLOOKUP(H6,Baza!A:C,3,FALSE)))</f>
        <v>Берово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24</v>
      </c>
      <c r="O6" s="243">
        <v>464</v>
      </c>
    </row>
    <row r="7" spans="2:17">
      <c r="B7" s="360" t="s">
        <v>63</v>
      </c>
      <c r="C7" s="264">
        <v>5</v>
      </c>
      <c r="D7" s="285" t="str">
        <f t="shared" si="1"/>
        <v>Софија Хасану (194)</v>
      </c>
      <c r="E7" s="286" t="str">
        <f t="shared" si="2"/>
        <v>Младост</v>
      </c>
      <c r="F7" s="284">
        <v>11</v>
      </c>
      <c r="G7" s="243">
        <v>14</v>
      </c>
      <c r="H7" s="36">
        <v>183</v>
      </c>
      <c r="I7" s="252" t="str">
        <f>IF(ISERROR(VLOOKUP(H7,Baza!A:C,2,FALSE)&amp;" "&amp;"("&amp;H7&amp;")"),"",(VLOOKUP(H7,Baza!A:C,2,FALSE)&amp;" "&amp;"("&amp;H7&amp;")"))</f>
        <v>Сара С.Стојановска (183)</v>
      </c>
      <c r="J7" s="252" t="str">
        <f>IF(ISERROR(VLOOKUP(H7,Baza!A:C,3,FALSE)),"",(VLOOKUP(H7,Baza!A:C,3,FALSE)))</f>
        <v>10 60 АС Ѓорче Петров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11</v>
      </c>
      <c r="O7" s="243">
        <v>421</v>
      </c>
    </row>
    <row r="8" spans="2:17">
      <c r="B8" s="358"/>
      <c r="C8" s="265">
        <v>6</v>
      </c>
      <c r="D8" s="287" t="str">
        <f t="shared" si="1"/>
        <v>Васе Богоеска (192)</v>
      </c>
      <c r="E8" s="288" t="str">
        <f t="shared" si="2"/>
        <v>Младост 96</v>
      </c>
      <c r="F8" s="284">
        <v>15</v>
      </c>
      <c r="G8" s="243">
        <v>10</v>
      </c>
      <c r="H8" s="350">
        <v>140</v>
      </c>
      <c r="I8" s="252" t="str">
        <f>IF(ISERROR(VLOOKUP(H8,Baza!A:C,2,FALSE)&amp;" "&amp;"("&amp;H8&amp;")"),"",(VLOOKUP(H8,Baza!A:C,2,FALSE)&amp;" "&amp;"("&amp;H8&amp;")"))</f>
        <v>Изабела Ковачовска (140)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15</v>
      </c>
      <c r="O8" s="243">
        <v>322</v>
      </c>
    </row>
    <row r="9" spans="2:17">
      <c r="B9" s="358"/>
      <c r="C9" s="265">
        <v>7</v>
      </c>
      <c r="D9" s="287" t="str">
        <f t="shared" si="1"/>
        <v>Сара А.Стојановска (182)</v>
      </c>
      <c r="E9" s="288" t="str">
        <f t="shared" si="2"/>
        <v>Крива Паланка</v>
      </c>
      <c r="F9" s="284">
        <v>23</v>
      </c>
      <c r="G9" s="250">
        <v>6</v>
      </c>
      <c r="H9" s="350">
        <v>192</v>
      </c>
      <c r="I9" s="252" t="str">
        <f>IF(ISERROR(VLOOKUP(H9,Baza!A:C,2,FALSE)&amp;" "&amp;"("&amp;H9&amp;")"),"",(VLOOKUP(H9,Baza!A:C,2,FALSE)&amp;" "&amp;"("&amp;H9&amp;")"))</f>
        <v>Васе Богоеска (192)</v>
      </c>
      <c r="J9" s="252" t="str">
        <f>IF(ISERROR(VLOOKUP(H9,Baza!A:C,3,FALSE)),"",(VLOOKUP(H9,Baza!A:C,3,FALSE)))</f>
        <v>Младост 96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23</v>
      </c>
      <c r="O9" s="243">
        <v>318</v>
      </c>
      <c r="Q9" s="324"/>
    </row>
    <row r="10" spans="2:17" ht="16.149999999999999" thickBot="1">
      <c r="B10" s="361"/>
      <c r="C10" s="266">
        <v>8</v>
      </c>
      <c r="D10" s="289" t="str">
        <f t="shared" si="1"/>
        <v>Бојана Јовевска (558)</v>
      </c>
      <c r="E10" s="290" t="str">
        <f t="shared" si="2"/>
        <v>Берово</v>
      </c>
      <c r="F10" s="284">
        <v>7</v>
      </c>
      <c r="G10" s="243">
        <v>2</v>
      </c>
      <c r="H10" s="350">
        <v>181</v>
      </c>
      <c r="I10" s="252" t="str">
        <f>IF(ISERROR(VLOOKUP(H10,Baza!A:C,2,FALSE)&amp;" "&amp;"("&amp;H10&amp;")"),"",(VLOOKUP(H10,Baza!A:C,2,FALSE)&amp;" "&amp;"("&amp;H10&amp;")"))</f>
        <v>Ана Стојановска (181)</v>
      </c>
      <c r="J10" s="252" t="str">
        <f>IF(ISERROR(VLOOKUP(H10,Baza!A:C,3,FALSE)),"",(VLOOKUP(H10,Baza!A:C,3,FALSE)))</f>
        <v>Крива Паланка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7</v>
      </c>
      <c r="O10" s="243">
        <v>233</v>
      </c>
      <c r="Q10" s="324"/>
    </row>
    <row r="11" spans="2:17">
      <c r="B11" s="357" t="s">
        <v>64</v>
      </c>
      <c r="C11" s="267">
        <v>9</v>
      </c>
      <c r="D11" s="293" t="str">
        <f t="shared" si="1"/>
        <v>Ива Димитриевска (219)</v>
      </c>
      <c r="E11" s="294" t="str">
        <f t="shared" si="2"/>
        <v>Рисови</v>
      </c>
      <c r="F11" s="284">
        <v>1</v>
      </c>
      <c r="G11" s="243">
        <v>7</v>
      </c>
      <c r="H11" s="36">
        <v>182</v>
      </c>
      <c r="I11" s="252" t="str">
        <f>IF(ISERROR(VLOOKUP(H11,Baza!A:C,2,FALSE)&amp;" "&amp;"("&amp;H11&amp;")"),"",(VLOOKUP(H11,Baza!A:C,2,FALSE)&amp;" "&amp;"("&amp;H11&amp;")"))</f>
        <v>Сара А.Стојановска (182)</v>
      </c>
      <c r="J11" s="252" t="str">
        <f>IF(ISERROR(VLOOKUP(H11,Baza!A:C,3,FALSE)),"",(VLOOKUP(H11,Baza!A:C,3,FALSE)))</f>
        <v>Крива Паланка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</v>
      </c>
      <c r="O11" s="243">
        <v>162</v>
      </c>
      <c r="Q11" s="324"/>
    </row>
    <row r="12" spans="2:17">
      <c r="B12" s="358"/>
      <c r="C12" s="265">
        <v>10</v>
      </c>
      <c r="D12" s="287" t="str">
        <f t="shared" si="1"/>
        <v>Изабела Ковачовска (140)</v>
      </c>
      <c r="E12" s="288" t="str">
        <f t="shared" si="2"/>
        <v>Берово</v>
      </c>
      <c r="F12" s="284">
        <v>4</v>
      </c>
      <c r="G12" s="250">
        <v>3</v>
      </c>
      <c r="H12" s="36">
        <v>337</v>
      </c>
      <c r="I12" s="252" t="str">
        <f>IF(ISERROR(VLOOKUP(H12,Baza!A:C,2,FALSE)&amp;" "&amp;"("&amp;H12&amp;")"),"",(VLOOKUP(H12,Baza!A:C,2,FALSE)&amp;" "&amp;"("&amp;H12&amp;")"))</f>
        <v>Моника Стајковска (337)</v>
      </c>
      <c r="J12" s="252" t="str">
        <f>IF(ISERROR(VLOOKUP(H12,Baza!A:C,3,FALSE)),"",(VLOOKUP(H12,Baza!A:C,3,FALSE)))</f>
        <v>Берово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4</v>
      </c>
      <c r="O12" s="243">
        <v>97</v>
      </c>
      <c r="Q12" s="324"/>
    </row>
    <row r="13" spans="2:17">
      <c r="B13" s="358"/>
      <c r="C13" s="265">
        <v>11</v>
      </c>
      <c r="D13" s="287" t="str">
        <f t="shared" si="1"/>
        <v>Емилија Марковска (195)</v>
      </c>
      <c r="E13" s="288" t="str">
        <f t="shared" si="2"/>
        <v>Младост</v>
      </c>
      <c r="F13" s="284">
        <v>12</v>
      </c>
      <c r="G13" s="243">
        <v>15</v>
      </c>
      <c r="H13" s="36">
        <v>214</v>
      </c>
      <c r="I13" s="252" t="str">
        <f>IF(ISERROR(VLOOKUP(H13,Baza!A:C,2,FALSE)&amp;" "&amp;"("&amp;H13&amp;")"),"",(VLOOKUP(H13,Baza!A:C,2,FALSE)&amp;" "&amp;"("&amp;H13&amp;")"))</f>
        <v>Матеја Смолиќ (214)</v>
      </c>
      <c r="J13" s="252" t="str">
        <f>IF(ISERROR(VLOOKUP(H13,Baza!A:C,3,FALSE)),"",(VLOOKUP(H13,Baza!A:C,3,FALSE)))</f>
        <v>Рисови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12</v>
      </c>
      <c r="O13" s="243">
        <v>63</v>
      </c>
      <c r="Q13" s="324"/>
    </row>
    <row r="14" spans="2:17" ht="16.149999999999999" thickBot="1">
      <c r="B14" s="359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>
        <v>11</v>
      </c>
      <c r="H14" s="36">
        <v>195</v>
      </c>
      <c r="I14" s="252" t="str">
        <f>IF(ISERROR(VLOOKUP(H14,Baza!A:C,2,FALSE)&amp;" "&amp;"("&amp;H14&amp;")"),"",(VLOOKUP(H14,Baza!A:C,2,FALSE)&amp;" "&amp;"("&amp;H14&amp;")"))</f>
        <v>Емилија Марковска (195)</v>
      </c>
      <c r="J14" s="252" t="str">
        <f>IF(ISERROR(VLOOKUP(H14,Baza!A:C,3,FALSE)),"",(VLOOKUP(H14,Baza!A:C,3,FALSE)))</f>
        <v>Младост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14</v>
      </c>
      <c r="O14" s="243">
        <v>24</v>
      </c>
      <c r="Q14" s="324"/>
    </row>
    <row r="15" spans="2:17">
      <c r="B15" s="360" t="s">
        <v>65</v>
      </c>
      <c r="C15" s="264">
        <v>13</v>
      </c>
      <c r="D15" s="285" t="str">
        <f t="shared" si="1"/>
        <v>Фани Јованоска (193)</v>
      </c>
      <c r="E15" s="286" t="str">
        <f t="shared" si="2"/>
        <v>Берово</v>
      </c>
      <c r="F15" s="284">
        <v>13</v>
      </c>
      <c r="G15" s="243">
        <v>16</v>
      </c>
      <c r="H15" s="36">
        <v>339</v>
      </c>
      <c r="I15" s="252" t="str">
        <f>IF(ISERROR(VLOOKUP(H15,Baza!A:C,2,FALSE)&amp;" "&amp;"("&amp;H15&amp;")"),"",(VLOOKUP(H15,Baza!A:C,2,FALSE)&amp;" "&amp;"("&amp;H15&amp;")"))</f>
        <v>Сара Ризовска (339)</v>
      </c>
      <c r="J15" s="252" t="str">
        <f>IF(ISERROR(VLOOKUP(H15,Baza!A:C,3,FALSE)),"",(VLOOKUP(H15,Baza!A:C,3,FALSE)))</f>
        <v>Берово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13</v>
      </c>
      <c r="O15" s="243">
        <v>21</v>
      </c>
      <c r="Q15" s="324"/>
    </row>
    <row r="16" spans="2:17">
      <c r="B16" s="358"/>
      <c r="C16" s="265">
        <v>14</v>
      </c>
      <c r="D16" s="287" t="str">
        <f t="shared" si="1"/>
        <v>Сара С.Стојановска (183)</v>
      </c>
      <c r="E16" s="288" t="str">
        <f t="shared" si="2"/>
        <v>10 60 АС Ѓорче Петров</v>
      </c>
      <c r="F16" s="284">
        <v>20</v>
      </c>
      <c r="G16" s="243">
        <v>8</v>
      </c>
      <c r="H16" s="36">
        <v>558</v>
      </c>
      <c r="I16" s="252" t="str">
        <f>IF(ISERROR(VLOOKUP(H16,Baza!A:C,2,FALSE)&amp;" "&amp;"("&amp;H16&amp;")"),"",(VLOOKUP(H16,Baza!A:C,2,FALSE)&amp;" "&amp;"("&amp;H16&amp;")"))</f>
        <v>Бојана Јовевска (558)</v>
      </c>
      <c r="J16" s="252" t="str">
        <f>IF(ISERROR(VLOOKUP(H16,Baza!A:C,3,FALSE)),"",(VLOOKUP(H16,Baza!A:C,3,FALSE)))</f>
        <v>Берово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20</v>
      </c>
      <c r="O16" s="243">
        <v>0</v>
      </c>
      <c r="Q16" s="324"/>
    </row>
    <row r="17" spans="2:17">
      <c r="B17" s="358"/>
      <c r="C17" s="265">
        <v>15</v>
      </c>
      <c r="D17" s="287" t="str">
        <f t="shared" si="1"/>
        <v>Матеја Смолиќ (214)</v>
      </c>
      <c r="E17" s="288" t="str">
        <f t="shared" si="2"/>
        <v>Рисови</v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149999999999999" thickBot="1">
      <c r="B18" s="361"/>
      <c r="C18" s="266">
        <v>16</v>
      </c>
      <c r="D18" s="289" t="str">
        <f t="shared" si="1"/>
        <v>Сара Ризовска (339)</v>
      </c>
      <c r="E18" s="290" t="str">
        <f t="shared" si="2"/>
        <v>Берово</v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7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8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8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149999999999999" thickBot="1">
      <c r="B22" s="359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60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8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8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149999999999999" thickBot="1">
      <c r="B26" s="361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7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8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8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149999999999999" thickBot="1">
      <c r="B30" s="359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60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8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8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149999999999999" thickBot="1">
      <c r="B34" s="361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7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8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8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149999999999999" thickBot="1">
      <c r="B38" s="359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60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8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8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149999999999999" thickBot="1">
      <c r="B42" s="361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7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8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8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149999999999999" thickBot="1">
      <c r="B46" s="359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60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8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8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149999999999999" thickBot="1">
      <c r="B50" s="361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7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8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8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149999999999999" thickBot="1">
      <c r="B54" s="359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60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8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8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149999999999999" thickBot="1">
      <c r="B58" s="361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7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8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8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149999999999999" thickBot="1">
      <c r="B62" s="359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60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8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8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149999999999999" thickBot="1">
      <c r="B66" s="361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60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149999999999999" hidden="1" thickBot="1">
      <c r="B68" s="358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149999999999999" hidden="1" thickBot="1">
      <c r="B69" s="358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149999999999999" hidden="1" thickBot="1">
      <c r="B70" s="361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149999999999999" hidden="1" thickBot="1">
      <c r="B71" s="360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149999999999999" hidden="1" thickBot="1">
      <c r="B72" s="358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149999999999999" hidden="1" thickBot="1">
      <c r="B73" s="358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149999999999999" hidden="1" thickBot="1">
      <c r="B74" s="361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149999999999999" hidden="1" thickBot="1">
      <c r="B75" s="360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149999999999999" hidden="1" thickBot="1">
      <c r="B76" s="358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149999999999999" hidden="1" thickBot="1">
      <c r="B77" s="358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149999999999999" hidden="1" thickBot="1">
      <c r="B78" s="361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149999999999999" hidden="1" thickBot="1">
      <c r="B79" s="360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149999999999999" hidden="1" thickBot="1">
      <c r="B80" s="358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149999999999999" hidden="1" thickBot="1">
      <c r="B81" s="358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149999999999999" hidden="1" thickBot="1">
      <c r="B82" s="361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149999999999999" hidden="1" thickBot="1">
      <c r="B83" s="360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149999999999999" hidden="1" thickBot="1">
      <c r="B84" s="358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149999999999999" hidden="1" thickBot="1">
      <c r="B85" s="358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149999999999999" hidden="1" thickBot="1">
      <c r="B86" s="361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149999999999999" hidden="1" thickBot="1">
      <c r="B87" s="360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149999999999999" hidden="1" thickBot="1">
      <c r="B88" s="358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149999999999999" hidden="1" thickBot="1">
      <c r="B89" s="358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149999999999999" hidden="1" thickBot="1">
      <c r="B90" s="361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149999999999999" hidden="1" thickBot="1">
      <c r="B91" s="360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149999999999999" hidden="1" thickBot="1">
      <c r="B92" s="358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149999999999999" hidden="1" thickBot="1">
      <c r="B93" s="358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149999999999999" hidden="1" thickBot="1">
      <c r="B94" s="361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149999999999999" hidden="1" thickBot="1">
      <c r="B95" s="360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149999999999999" hidden="1" thickBot="1">
      <c r="B96" s="358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149999999999999" hidden="1" thickBot="1">
      <c r="B97" s="358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149999999999999" hidden="1" thickBot="1">
      <c r="B98" s="361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62" t="s">
        <v>0</v>
      </c>
      <c r="C1" s="362"/>
      <c r="D1" s="362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IF(GROUPS!F9="","",GROUPS!F9)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IF(GROUPS!F10="","",GROUPS!F10)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IF(GROUPS!F11="","",GROUPS!F11)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IF(GROUPS!F12="","",GROUPS!F12)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62" t="s">
        <v>0</v>
      </c>
      <c r="C1" s="362"/>
      <c r="D1" s="362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IF(GROUPS!H9="","",GROUPS!H9)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IF(GROUPS!H10="","",GROUPS!H10)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IF(GROUPS!H11="","",GROUPS!H11)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IF(GROUPS!H12="","",GROUPS!H12)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IF(GROUPS!J9="","",GROUPS!J9)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IF(GROUPS!J10="","",GROUPS!J10)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IF(GROUPS!J11="","",GROUPS!J11)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IF(GROUPS!J12="","",GROUPS!J12)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IF(GROUPS!D14="","",GROUPS!D14)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IF(GROUPS!D15="","",GROUPS!D15)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IF(GROUPS!D16="","",GROUPS!D16)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IF(GROUPS!D17="","",GROUPS!D17)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7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18" t="str">
        <f>IF(GROUPS!F14="","",GROUPS!F14)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IF(GROUPS!F15="","",GROUPS!F15)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IF(GROUPS!F16="","",GROUPS!F16)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IF(GROUPS!F17="","",GROUPS!F17)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IF(GROUPS!H14="","",GROUPS!H14)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IF(GROUPS!H15="","",GROUPS!H15)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IF(GROUPS!H16="","",GROUPS!H16)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IF(GROUPS!H17="","",GROUPS!H17)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customWidth="1"/>
    <col min="28" max="41" width="4.1328125" style="11" customWidth="1"/>
    <col min="42" max="42" width="4.1328125" style="9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IF(GROUPS!J14="","",GROUPS!J14)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IF(GROUPS!J15="","",GROUPS!J15)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IF(GROUPS!J16="","",GROUPS!J16)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IF(GROUPS!J17="","",GROUPS!J17)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7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18" t="str">
        <f>IF(GROUPS!D19="","",GROUPS!D19)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IF(GROUPS!D20="","",GROUPS!D20)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IF(GROUPS!D21="","",GROUPS!D21)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IF(GROUPS!D22="","",GROUPS!D22)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3" t="s">
        <v>3</v>
      </c>
      <c r="D2" s="423"/>
      <c r="E2" s="424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20" t="str">
        <f>IF(GROUPS!F19="","",GROUPS!F19)</f>
        <v/>
      </c>
      <c r="D3" s="421"/>
      <c r="E3" s="42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IF(GROUPS!F20="","",GROUPS!F20)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IF(GROUPS!F21="","",GROUPS!F21)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IF(GROUPS!F22="","",GROUPS!F22)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3" t="s">
        <v>3</v>
      </c>
      <c r="D2" s="423"/>
      <c r="E2" s="424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20" t="str">
        <f>IF(GROUPS!H19="","",GROUPS!H19)</f>
        <v/>
      </c>
      <c r="D3" s="421"/>
      <c r="E3" s="42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IF(GROUPS!H20="","",GROUPS!H20)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IF(GROUPS!H21="","",GROUPS!H21)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IF(GROUPS!H22="","",GROUPS!H22)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M18" sqref="M18"/>
    </sheetView>
  </sheetViews>
  <sheetFormatPr defaultRowHeight="14.25"/>
  <cols>
    <col min="1" max="1" width="0.73046875" customWidth="1"/>
    <col min="2" max="2" width="2.3984375" customWidth="1"/>
    <col min="3" max="3" width="3.1328125" style="2" customWidth="1"/>
    <col min="4" max="4" width="31" customWidth="1"/>
    <col min="5" max="5" width="3.1328125" style="2" customWidth="1"/>
    <col min="6" max="6" width="31" customWidth="1"/>
    <col min="7" max="7" width="3.1328125" style="2" customWidth="1"/>
    <col min="8" max="8" width="31" customWidth="1"/>
    <col min="9" max="9" width="3.1328125" style="2" customWidth="1"/>
    <col min="10" max="10" width="31" customWidth="1"/>
  </cols>
  <sheetData>
    <row r="1" spans="3:10">
      <c r="F1" s="346" t="s">
        <v>842</v>
      </c>
    </row>
    <row r="3" spans="3:10" ht="25.1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>Амелиа Николов (187)</v>
      </c>
      <c r="E4" s="32">
        <f>C4+4</f>
        <v>5</v>
      </c>
      <c r="F4" s="33" t="str">
        <f>IF(VLOOKUP(E4,PARTICIPANTS!$C$3:$D$98,2,FALSE)="","",(VLOOKUP(E4,PARTICIPANTS!$C$3:$D$98,2,FALSE)))</f>
        <v>Софија Хасану (194)</v>
      </c>
      <c r="G4" s="32">
        <f>E4+4</f>
        <v>9</v>
      </c>
      <c r="H4" s="33" t="str">
        <f>IF(VLOOKUP(G4,PARTICIPANTS!$C$3:$D$98,2,FALSE)="","",(VLOOKUP(G4,PARTICIPANTS!$C$3:$D$98,2,FALSE)))</f>
        <v>Ива Димитриевска (219)</v>
      </c>
      <c r="I4" s="32">
        <f>G4+4</f>
        <v>13</v>
      </c>
      <c r="J4" s="33" t="str">
        <f>IF(VLOOKUP(I4,PARTICIPANTS!$C$3:$D$98,2,FALSE)="","",(VLOOKUP(I4,PARTICIPANTS!$C$3:$D$98,2,FALSE)))</f>
        <v>Фани Јованоска (193)</v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>Ана Стојановска (181)</v>
      </c>
      <c r="E5" s="32">
        <f t="shared" ref="E5:I7" si="0">C5+4</f>
        <v>6</v>
      </c>
      <c r="F5" s="33" t="str">
        <f>IF(VLOOKUP(E5,PARTICIPANTS!$C$3:$D$98,2,FALSE)="","",(VLOOKUP(E5,PARTICIPANTS!$C$3:$D$98,2,FALSE)))</f>
        <v>Васе Богоеска (192)</v>
      </c>
      <c r="G5" s="32">
        <f t="shared" si="0"/>
        <v>10</v>
      </c>
      <c r="H5" s="33" t="str">
        <f>IF(VLOOKUP(G5,PARTICIPANTS!$C$3:$D$98,2,FALSE)="","",(VLOOKUP(G5,PARTICIPANTS!$C$3:$D$98,2,FALSE)))</f>
        <v>Изабела Ковачовска (140)</v>
      </c>
      <c r="I5" s="32">
        <f t="shared" si="0"/>
        <v>14</v>
      </c>
      <c r="J5" s="33" t="str">
        <f>IF(VLOOKUP(I5,PARTICIPANTS!$C$3:$D$98,2,FALSE)="","",(VLOOKUP(I5,PARTICIPANTS!$C$3:$D$98,2,FALSE)))</f>
        <v>Сара С.Стојановска (183)</v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>Моника Стајковска (337)</v>
      </c>
      <c r="E6" s="32">
        <f t="shared" si="0"/>
        <v>7</v>
      </c>
      <c r="F6" s="33" t="str">
        <f>IF(VLOOKUP(E6,PARTICIPANTS!$C$3:$D$98,2,FALSE)="","",(VLOOKUP(E6,PARTICIPANTS!$C$3:$D$98,2,FALSE)))</f>
        <v>Сара А.Стојановска (182)</v>
      </c>
      <c r="G6" s="32">
        <f t="shared" si="0"/>
        <v>11</v>
      </c>
      <c r="H6" s="33" t="str">
        <f>IF(VLOOKUP(G6,PARTICIPANTS!$C$3:$D$98,2,FALSE)="","",(VLOOKUP(G6,PARTICIPANTS!$C$3:$D$98,2,FALSE)))</f>
        <v>Емилија Марковска (195)</v>
      </c>
      <c r="I6" s="32">
        <f t="shared" si="0"/>
        <v>15</v>
      </c>
      <c r="J6" s="33" t="str">
        <f>IF(VLOOKUP(I6,PARTICIPANTS!$C$3:$D$98,2,FALSE)="","",(VLOOKUP(I6,PARTICIPANTS!$C$3:$D$98,2,FALSE)))</f>
        <v>Матеја Смолиќ (214)</v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>Бојана Јовевска (558)</v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>Сара Ризовска (339)</v>
      </c>
    </row>
    <row r="8" spans="3:10" ht="25.1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5.1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5.1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5.1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5.1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3" t="s">
        <v>3</v>
      </c>
      <c r="D2" s="423"/>
      <c r="E2" s="424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20" t="str">
        <f>IF(GROUPS!J19="","",GROUPS!J19)</f>
        <v/>
      </c>
      <c r="D3" s="421"/>
      <c r="E3" s="42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IF(GROUPS!J20="","",GROUPS!J20)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IF(GROUPS!J21="","",GROUPS!J21)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IF(GROUPS!J22="","",GROUPS!J22)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C12" sqref="C12:D14"/>
    </sheetView>
  </sheetViews>
  <sheetFormatPr defaultRowHeight="14.25"/>
  <cols>
    <col min="2" max="2" width="11.59765625" customWidth="1"/>
    <col min="4" max="4" width="31.3984375" customWidth="1"/>
    <col min="6" max="6" width="8.86328125" style="223"/>
    <col min="7" max="7" width="31.3984375" style="2" customWidth="1"/>
    <col min="8" max="15" width="3" style="2" customWidth="1"/>
    <col min="16" max="16" width="8.86328125" style="2"/>
    <col min="17" max="17" width="31.3984375" style="2" customWidth="1"/>
    <col min="18" max="25" width="3.1328125" style="2" customWidth="1"/>
    <col min="26" max="26" width="4.59765625" style="2" customWidth="1"/>
    <col min="27" max="27" width="4.59765625" customWidth="1"/>
    <col min="28" max="28" width="31.3984375" style="2" customWidth="1"/>
    <col min="29" max="36" width="3" style="2" customWidth="1"/>
    <col min="39" max="41" width="31.3984375" customWidth="1"/>
  </cols>
  <sheetData>
    <row r="1" spans="2:42">
      <c r="C1" s="425" t="s">
        <v>61</v>
      </c>
      <c r="D1" s="426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4.6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207" t="str">
        <f>IF(' I'!$X$2="","",' I'!$X$2)</f>
        <v>Амелиа Николов (187)</v>
      </c>
    </row>
    <row r="4" spans="2:42" ht="16.149999999999999" thickBot="1">
      <c r="B4" s="214" t="s">
        <v>55</v>
      </c>
      <c r="C4" s="215">
        <v>2</v>
      </c>
      <c r="D4" s="208" t="str">
        <f>IF(' I'!$X$3="","",' I'!$X$3)</f>
        <v>Моника Стајковска (337)</v>
      </c>
    </row>
    <row r="5" spans="2:42" ht="15.75">
      <c r="B5" s="218" t="s">
        <v>27</v>
      </c>
      <c r="C5" s="210">
        <v>3</v>
      </c>
      <c r="D5" s="211" t="str">
        <f>IF(' II'!$X$2="","",' II'!$X$2)</f>
        <v>Сара А.Стојановска (182)</v>
      </c>
    </row>
    <row r="6" spans="2:42" ht="16.149999999999999" thickBot="1">
      <c r="B6" s="219" t="s">
        <v>54</v>
      </c>
      <c r="C6" s="216">
        <v>4</v>
      </c>
      <c r="D6" s="217" t="str">
        <f>IF(' II'!$X$3="","",' II'!$X$3)</f>
        <v>Софија Хасану (194)</v>
      </c>
    </row>
    <row r="7" spans="2:42" ht="15.75">
      <c r="B7" s="212" t="s">
        <v>29</v>
      </c>
      <c r="C7" s="213">
        <v>5</v>
      </c>
      <c r="D7" s="207" t="str">
        <f>IF(' III'!$X$2="","",' III'!$X$2)</f>
        <v>Ива Димитриевска (219)</v>
      </c>
      <c r="F7" s="254">
        <v>1</v>
      </c>
      <c r="G7" s="96" t="str">
        <f>IF(F7="","",VLOOKUP(F7,$C$3:$D$8,2,FALSE))</f>
        <v>Амелиа Николов (187)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149999999999999" thickBot="1">
      <c r="B8" s="214" t="s">
        <v>53</v>
      </c>
      <c r="C8" s="215">
        <v>6</v>
      </c>
      <c r="D8" s="208" t="str">
        <f>IF(' III'!$X$3="","",' III'!$X$3)</f>
        <v>Изабела Ковачовска (140)</v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5"/>
      <c r="P12" s="76"/>
      <c r="AN12" s="45"/>
    </row>
    <row r="13" spans="2:42" ht="15.75">
      <c r="B13" s="35"/>
      <c r="C13" s="35"/>
      <c r="D13" s="315"/>
      <c r="P13" s="76"/>
      <c r="Q13" s="95" t="str">
        <f>G7</f>
        <v>Амелиа Николов (187)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/>
      <c r="D14" s="315"/>
      <c r="P14" s="82"/>
      <c r="Q14" s="95" t="str">
        <f>IF(O19="","",IF(O19&gt;O20,G19,G20))</f>
        <v>Софија Хасану (194)</v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27" t="str">
        <f>IF(AJ25="","",IF(AJ25&gt;AJ26,AB25,AB26))</f>
        <v/>
      </c>
    </row>
    <row r="16" spans="2:42" ht="15.75">
      <c r="C16" s="35"/>
      <c r="D16" s="2"/>
      <c r="P16" s="76"/>
      <c r="Y16" s="80"/>
      <c r="AM16" s="427" t="str">
        <f>IF(AJ25="","",IF(AJ25&lt;AJ26,AB25,AB26))</f>
        <v/>
      </c>
      <c r="AN16" s="427"/>
      <c r="AO16" s="428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27"/>
      <c r="AN17" s="427"/>
      <c r="AO17" s="428"/>
    </row>
    <row r="18" spans="3:42" ht="15.75">
      <c r="C18" s="35"/>
      <c r="D18" s="2"/>
      <c r="P18" s="76"/>
      <c r="Y18" s="80"/>
      <c r="AJ18" s="8"/>
      <c r="AM18" s="427"/>
      <c r="AO18" s="428"/>
    </row>
    <row r="19" spans="3:42" ht="16.149999999999999" thickBot="1">
      <c r="C19" s="35"/>
      <c r="D19" s="2"/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29" t="str">
        <f>IF(AJ25=AJ26,"",IF(OR(AJ34&gt;AJ35,AJ34&lt;AJ35),"",AB35))</f>
        <v/>
      </c>
    </row>
    <row r="20" spans="3:42" ht="16.149999999999999" thickBot="1">
      <c r="C20" s="35"/>
      <c r="D20" s="2"/>
      <c r="F20" s="254">
        <v>4</v>
      </c>
      <c r="G20" s="96" t="str">
        <f>IF(F20="","",VLOOKUP(F20,$C$3:$D$8,2,FALSE))</f>
        <v>Софија Хасану (194)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30" t="s">
        <v>58</v>
      </c>
      <c r="AO20" s="429"/>
    </row>
    <row r="21" spans="3:42" ht="16.149999999999999" thickBot="1">
      <c r="C21" s="35"/>
      <c r="D21" s="2"/>
      <c r="Y21" s="80"/>
      <c r="AM21" s="433" t="s">
        <v>59</v>
      </c>
      <c r="AN21" s="431"/>
      <c r="AO21" s="429"/>
    </row>
    <row r="22" spans="3:42" ht="15.75">
      <c r="C22" s="35"/>
      <c r="D22" s="2"/>
      <c r="Y22" s="80"/>
      <c r="AM22" s="434"/>
      <c r="AN22" s="431"/>
      <c r="AO22" s="436" t="s">
        <v>60</v>
      </c>
    </row>
    <row r="23" spans="3:42" ht="16.149999999999999" thickBot="1">
      <c r="C23" s="35"/>
      <c r="D23" s="2"/>
      <c r="Y23" s="80"/>
      <c r="AM23" s="435"/>
      <c r="AN23" s="432"/>
      <c r="AO23" s="437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39" t="s">
        <v>81</v>
      </c>
      <c r="AM27" s="440"/>
      <c r="AN27" s="440"/>
      <c r="AO27" s="440"/>
      <c r="AP27" s="441"/>
    </row>
    <row r="28" spans="3:42" ht="15.75">
      <c r="C28" s="35"/>
      <c r="D28" s="2"/>
      <c r="Y28" s="80"/>
      <c r="AA28" s="38"/>
      <c r="AL28" s="307">
        <v>1</v>
      </c>
      <c r="AM28" s="308" t="s">
        <v>82</v>
      </c>
      <c r="AN28" s="442" t="str">
        <f>IF(AJ25="","",IF(AJ25&gt;AJ26,AB25,AB26))</f>
        <v/>
      </c>
      <c r="AO28" s="442"/>
      <c r="AP28" s="442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43" t="str">
        <f>IF(AJ25="","",IF(AJ25&lt;AJ26,AB25,AB26))</f>
        <v/>
      </c>
      <c r="AO29" s="443"/>
      <c r="AP29" s="443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4" t="str">
        <f>IF(AJ25=AJ26,"",IF(AJ34=AJ35,AB34,IF(AJ34&gt;AJ35,AB34,AB35)))</f>
        <v/>
      </c>
      <c r="AO30" s="444"/>
      <c r="AP30" s="444"/>
    </row>
    <row r="31" spans="3:42" ht="15.75">
      <c r="C31" s="35"/>
      <c r="D31" s="2"/>
      <c r="F31" s="254"/>
      <c r="G31" s="96" t="str">
        <f>IF(F31="","",VLOOKUP(F31,$C$3:$D$8,2,FALSE))</f>
        <v/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4" t="str">
        <f>IF(AJ25=AJ26,"",IF(AJ34=AJ35,AB35,IF(AJ34&lt;AJ35,AB34,AB35)))</f>
        <v/>
      </c>
      <c r="AO31" s="444"/>
      <c r="AP31" s="444"/>
    </row>
    <row r="32" spans="3:42" ht="15.75">
      <c r="C32" s="35"/>
      <c r="D32" s="2"/>
      <c r="F32" s="254">
        <v>2</v>
      </c>
      <c r="G32" s="96" t="str">
        <f>IF(F32="","",VLOOKUP(F32,$C$3:$D$8,2,FALSE))</f>
        <v>Моника Стајковска (337)</v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45" t="str">
        <f>IF(O7="","",IF(O7&lt;O8,G7,G8))</f>
        <v/>
      </c>
      <c r="AO32" s="445"/>
      <c r="AP32" s="445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45" t="str">
        <f>IF(O19="","",IF(O19&lt;O20,G19,G20))</f>
        <v/>
      </c>
      <c r="AO33" s="445"/>
      <c r="AP33" s="445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5" t="str">
        <f>IF(O31="","",IF(O31&lt;O32,G31,G32))</f>
        <v>Моника Стајковска (337)</v>
      </c>
      <c r="AO34" s="445"/>
      <c r="AP34" s="445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6" t="str">
        <f>IF(O43="","",IF(O43&lt;O44,G43,G44))</f>
        <v/>
      </c>
      <c r="AO35" s="446"/>
      <c r="AP35" s="446"/>
    </row>
    <row r="36" spans="3:42">
      <c r="P36" s="76"/>
      <c r="Y36" s="81"/>
      <c r="AL36" s="164"/>
      <c r="AM36" s="165"/>
      <c r="AN36" s="447"/>
      <c r="AO36" s="447"/>
      <c r="AP36" s="447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8"/>
      <c r="AO37" s="438"/>
      <c r="AP37" s="438"/>
    </row>
    <row r="38" spans="3:42">
      <c r="P38" s="82"/>
      <c r="Q38" s="95" t="str">
        <f>G44</f>
        <v>Сара А.Стојановска (182)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8"/>
      <c r="AO38" s="438"/>
      <c r="AP38" s="438"/>
    </row>
    <row r="39" spans="3:42">
      <c r="P39" s="76"/>
      <c r="AL39" s="163"/>
      <c r="AM39" s="4"/>
      <c r="AN39" s="438"/>
      <c r="AO39" s="438"/>
      <c r="AP39" s="438"/>
    </row>
    <row r="40" spans="3:42">
      <c r="P40" s="76"/>
      <c r="AL40" s="163"/>
      <c r="AM40" s="4"/>
      <c r="AN40" s="438"/>
      <c r="AO40" s="438"/>
      <c r="AP40" s="438"/>
    </row>
    <row r="41" spans="3:42">
      <c r="O41" s="8"/>
      <c r="P41" s="76"/>
      <c r="AL41" s="163"/>
      <c r="AM41" s="4"/>
      <c r="AN41" s="438"/>
      <c r="AO41" s="438"/>
      <c r="AP41" s="438"/>
    </row>
    <row r="42" spans="3:42">
      <c r="O42" s="8"/>
      <c r="P42" s="76"/>
      <c r="AL42" s="163"/>
      <c r="AM42" s="4"/>
      <c r="AN42" s="438"/>
      <c r="AO42" s="438"/>
      <c r="AP42" s="438"/>
    </row>
    <row r="43" spans="3:42">
      <c r="O43" s="255"/>
      <c r="AL43" s="163"/>
      <c r="AM43" s="4"/>
      <c r="AN43" s="438"/>
      <c r="AO43" s="438"/>
      <c r="AP43" s="438"/>
    </row>
    <row r="44" spans="3:42">
      <c r="F44" s="254">
        <v>3</v>
      </c>
      <c r="G44" s="96" t="str">
        <f>IF(F44="","",VLOOKUP(F44,$C$3:$D$8,2,FALSE))</f>
        <v>Сара А.Стојановска (182)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8"/>
      <c r="AO50" s="438"/>
      <c r="AP50" s="438"/>
    </row>
    <row r="51" spans="36:42">
      <c r="AM51" s="4"/>
      <c r="AN51" s="438"/>
      <c r="AO51" s="438"/>
      <c r="AP51" s="438"/>
    </row>
    <row r="52" spans="36:42">
      <c r="AM52" s="4"/>
      <c r="AN52" s="438"/>
      <c r="AO52" s="438"/>
      <c r="AP52" s="438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tabSelected="1" topLeftCell="V11" zoomScale="90" zoomScaleNormal="90" workbookViewId="0">
      <selection activeCell="AH26" sqref="AH26"/>
    </sheetView>
  </sheetViews>
  <sheetFormatPr defaultRowHeight="14.25"/>
  <cols>
    <col min="2" max="2" width="13" customWidth="1"/>
    <col min="4" max="4" width="31.3984375" customWidth="1"/>
    <col min="5" max="6" width="3.73046875" customWidth="1"/>
    <col min="7" max="7" width="8.86328125" style="223"/>
    <col min="8" max="8" width="31.3984375" style="2" customWidth="1"/>
    <col min="9" max="16" width="3" style="2" customWidth="1"/>
    <col min="17" max="17" width="8.86328125" style="2"/>
    <col min="18" max="18" width="31.3984375" style="2" customWidth="1"/>
    <col min="19" max="26" width="3.1328125" style="2" customWidth="1"/>
    <col min="27" max="27" width="4.59765625" style="2" customWidth="1"/>
    <col min="28" max="28" width="4.59765625" customWidth="1"/>
    <col min="29" max="29" width="31.3984375" style="2" customWidth="1"/>
    <col min="30" max="37" width="3" style="2" customWidth="1"/>
    <col min="40" max="42" width="31.3984375" customWidth="1"/>
  </cols>
  <sheetData>
    <row r="1" spans="2:48">
      <c r="C1" s="448" t="s">
        <v>61</v>
      </c>
      <c r="D1" s="426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4.65" thickBot="1">
      <c r="B2" s="238" t="s">
        <v>125</v>
      </c>
      <c r="C2" s="238" t="s">
        <v>78</v>
      </c>
    </row>
    <row r="3" spans="2:48" ht="15.75">
      <c r="B3" s="47" t="s">
        <v>25</v>
      </c>
      <c r="C3" s="47">
        <v>1</v>
      </c>
      <c r="D3" s="23" t="str">
        <f>IF(' I'!$X$2="","",' I'!$X$2)</f>
        <v>Амелиа Николов (187)</v>
      </c>
    </row>
    <row r="4" spans="2:48" ht="16.149999999999999" thickBot="1">
      <c r="B4" s="48" t="s">
        <v>55</v>
      </c>
      <c r="C4" s="48">
        <v>2</v>
      </c>
      <c r="D4" s="24" t="str">
        <f>IF(' I'!$X$3="","",' I'!$X$3)</f>
        <v>Моника Стајковска (337)</v>
      </c>
    </row>
    <row r="5" spans="2:48" ht="15.75">
      <c r="B5" s="48" t="s">
        <v>27</v>
      </c>
      <c r="C5" s="48">
        <v>3</v>
      </c>
      <c r="D5" s="27" t="str">
        <f>IF(' II'!$X$2="","",' II'!$X$2)</f>
        <v>Сара А.Стојановска (182)</v>
      </c>
    </row>
    <row r="6" spans="2:48" ht="16.149999999999999" thickBot="1">
      <c r="B6" s="48" t="s">
        <v>54</v>
      </c>
      <c r="C6" s="48">
        <v>4</v>
      </c>
      <c r="D6" s="28" t="str">
        <f>IF(' II'!$X$3="","",' II'!$X$3)</f>
        <v>Софија Хасану (194)</v>
      </c>
    </row>
    <row r="7" spans="2:48" ht="15.75">
      <c r="B7" s="48" t="s">
        <v>29</v>
      </c>
      <c r="C7" s="48">
        <v>5</v>
      </c>
      <c r="D7" s="23" t="str">
        <f>IF(' III'!$X$2="","",' III'!$X$2)</f>
        <v>Ива Димитриевска (219)</v>
      </c>
      <c r="F7">
        <v>1</v>
      </c>
      <c r="G7" s="314">
        <v>1</v>
      </c>
      <c r="H7" s="151" t="str">
        <f>IF(G7="","",VLOOKUP(G7,$C$3:$D$10,2,FALSE))</f>
        <v>Амелиа Николов (187)</v>
      </c>
      <c r="I7" s="75">
        <v>11</v>
      </c>
      <c r="J7" s="75">
        <v>11</v>
      </c>
      <c r="K7" s="75">
        <v>11</v>
      </c>
      <c r="L7" s="75">
        <v>11</v>
      </c>
      <c r="M7" s="75"/>
      <c r="N7" s="75"/>
      <c r="O7" s="75"/>
      <c r="P7" s="17">
        <f>IF(I7="","",SUMPRODUCT(--(I7:O7&gt;I8:O8)))</f>
        <v>4</v>
      </c>
    </row>
    <row r="8" spans="2:48" ht="16.149999999999999" thickBot="1">
      <c r="B8" s="48" t="s">
        <v>53</v>
      </c>
      <c r="C8" s="48">
        <v>6</v>
      </c>
      <c r="D8" s="24" t="str">
        <f>IF(' III'!$X$3="","",' III'!$X$3)</f>
        <v>Изабела Ковачовска (140)</v>
      </c>
      <c r="F8">
        <v>2</v>
      </c>
      <c r="G8" s="314">
        <v>8</v>
      </c>
      <c r="H8" s="151" t="str">
        <f>IF(G8="","",VLOOKUP(G8,$C$3:$D$10,2,FALSE))</f>
        <v>Матеја Смолиќ (214)</v>
      </c>
      <c r="I8" s="75">
        <v>4</v>
      </c>
      <c r="J8" s="75">
        <v>3</v>
      </c>
      <c r="K8" s="75">
        <v>7</v>
      </c>
      <c r="L8" s="75">
        <v>6</v>
      </c>
      <c r="M8" s="75"/>
      <c r="N8" s="75"/>
      <c r="O8" s="75"/>
      <c r="P8" s="17">
        <f>IF(I7="","",SUMPRODUCT(--(I7:O7&lt;I8:O8)))</f>
        <v>0</v>
      </c>
    </row>
    <row r="9" spans="2:48" ht="15.75">
      <c r="B9" s="48" t="s">
        <v>30</v>
      </c>
      <c r="C9" s="48">
        <v>7</v>
      </c>
      <c r="D9" s="27" t="str">
        <f>IF(IV!$X$2="","",IV!$X$2)</f>
        <v>Сара С.Стојановска (183)</v>
      </c>
      <c r="P9" s="8"/>
      <c r="Q9" s="76"/>
    </row>
    <row r="10" spans="2:48" ht="16.149999999999999" thickBot="1">
      <c r="B10" s="49" t="s">
        <v>52</v>
      </c>
      <c r="C10" s="49">
        <v>8</v>
      </c>
      <c r="D10" s="28" t="str">
        <f>IF(IV!$X$3="","",IV!$X$3)</f>
        <v>Матеја Смолиќ (214)</v>
      </c>
      <c r="P10" s="8"/>
      <c r="Q10" s="76"/>
    </row>
    <row r="11" spans="2:48" ht="15.75">
      <c r="B11" s="35"/>
      <c r="C11" s="35"/>
      <c r="D11" s="2"/>
      <c r="Q11" s="76"/>
    </row>
    <row r="12" spans="2:48" ht="15.75">
      <c r="B12" s="35"/>
      <c r="C12" s="35"/>
      <c r="D12" s="2"/>
      <c r="Q12" s="76"/>
      <c r="AO12" s="45"/>
    </row>
    <row r="13" spans="2:48" ht="15.75">
      <c r="B13" s="35"/>
      <c r="C13" s="35"/>
      <c r="D13" s="2"/>
      <c r="Q13" s="76"/>
      <c r="R13" s="95" t="str">
        <f>IF(P7="","",IF(P7&gt;P8,H7,H8))</f>
        <v>Амелиа Николов (187)</v>
      </c>
      <c r="S13" s="75">
        <v>11</v>
      </c>
      <c r="T13" s="75">
        <v>11</v>
      </c>
      <c r="U13" s="75">
        <v>5</v>
      </c>
      <c r="V13" s="75">
        <v>11</v>
      </c>
      <c r="W13" s="75">
        <v>11</v>
      </c>
      <c r="X13" s="75"/>
      <c r="Y13" s="75"/>
      <c r="Z13" s="17">
        <f>IF(S13="","",SUMPRODUCT(--(S13:Y13&gt;S14:Y14)))</f>
        <v>4</v>
      </c>
      <c r="AA13" s="11"/>
    </row>
    <row r="14" spans="2:48" ht="15.75">
      <c r="B14" s="35"/>
      <c r="C14" s="35"/>
      <c r="D14" s="315"/>
      <c r="Q14" s="82"/>
      <c r="R14" s="95" t="str">
        <f>IF(P19="","",IF(P19&gt;P20,H19,H20))</f>
        <v>Софија Хасану (194)</v>
      </c>
      <c r="S14" s="75">
        <v>6</v>
      </c>
      <c r="T14" s="75">
        <v>7</v>
      </c>
      <c r="U14" s="75">
        <v>11</v>
      </c>
      <c r="V14" s="75">
        <v>6</v>
      </c>
      <c r="W14" s="75">
        <v>5</v>
      </c>
      <c r="X14" s="75"/>
      <c r="Y14" s="75"/>
      <c r="Z14" s="17">
        <f>IF(S13="","",SUMPRODUCT(--(S13:Y13&lt;S14:Y14)))</f>
        <v>1</v>
      </c>
      <c r="AA14" s="11"/>
    </row>
    <row r="15" spans="2:48" ht="15.75">
      <c r="B15" s="35"/>
      <c r="C15" s="35"/>
      <c r="D15" s="315"/>
      <c r="Q15" s="76"/>
      <c r="Z15" s="79"/>
      <c r="AO15" s="427" t="str">
        <f>IF(AK25="","",IF(AK25&gt;AK26,AC25,AC26))</f>
        <v>Амелиа Николов (187)</v>
      </c>
    </row>
    <row r="16" spans="2:48" ht="15.75">
      <c r="B16" s="35"/>
      <c r="C16" s="35"/>
      <c r="D16" s="315"/>
      <c r="Q16" s="76"/>
      <c r="Z16" s="80"/>
      <c r="AN16" s="427" t="str">
        <f>IF(AK25="","",IF(AK25&lt;AK26,AC25,AC26))</f>
        <v>Моника Стајковска (337)</v>
      </c>
      <c r="AO16" s="427"/>
      <c r="AP16" s="428" t="str">
        <f>IF(AK25=AK26,"",IF(AK34=AK35,AC34,IF(AK34&gt;AK35,AC34,AC35)))</f>
        <v>Софија Хасану (194)</v>
      </c>
    </row>
    <row r="17" spans="2:43" ht="15.75">
      <c r="B17" s="35"/>
      <c r="C17" s="35"/>
      <c r="D17" s="315"/>
      <c r="Q17" s="76"/>
      <c r="Z17" s="80"/>
      <c r="AK17" s="8"/>
      <c r="AN17" s="427"/>
      <c r="AO17" s="427"/>
      <c r="AP17" s="428"/>
    </row>
    <row r="18" spans="2:43" ht="15.75">
      <c r="B18" s="35"/>
      <c r="C18" s="35"/>
      <c r="D18" s="2"/>
      <c r="Q18" s="76"/>
      <c r="Z18" s="80"/>
      <c r="AK18" s="8"/>
      <c r="AN18" s="427"/>
      <c r="AP18" s="428"/>
    </row>
    <row r="19" spans="2:43" ht="16.149999999999999" thickBot="1">
      <c r="C19" s="35"/>
      <c r="D19" s="2"/>
      <c r="F19">
        <v>3</v>
      </c>
      <c r="G19" s="314">
        <v>4</v>
      </c>
      <c r="H19" s="151" t="str">
        <f>IF(G19="","",VLOOKUP(G19,$C$3:$D$10,2,FALSE))</f>
        <v>Софија Хасану (194)</v>
      </c>
      <c r="I19" s="75">
        <v>11</v>
      </c>
      <c r="J19" s="75">
        <v>9</v>
      </c>
      <c r="K19" s="75">
        <v>11</v>
      </c>
      <c r="L19" s="75">
        <v>10</v>
      </c>
      <c r="M19" s="75">
        <v>6</v>
      </c>
      <c r="N19" s="75">
        <v>11</v>
      </c>
      <c r="O19" s="75">
        <v>16</v>
      </c>
      <c r="P19" s="17">
        <f>IF(I19="","",SUMPRODUCT(--(I19:O19&gt;I20:O20)))</f>
        <v>4</v>
      </c>
      <c r="Z19" s="80"/>
      <c r="AP19" s="429" t="str">
        <f>IF(AK25=AK26,"",IF(OR(AK34&gt;AK35,AK34&lt;AK35),"",AC35))</f>
        <v>Сара С.Стојановска (183)</v>
      </c>
    </row>
    <row r="20" spans="2:43" ht="16.149999999999999" thickBot="1">
      <c r="C20" s="35"/>
      <c r="D20" s="310">
        <v>5.7</v>
      </c>
      <c r="F20">
        <v>4</v>
      </c>
      <c r="G20" s="314">
        <v>5</v>
      </c>
      <c r="H20" s="151" t="str">
        <f>IF(G20="","",VLOOKUP(G20,$C$3:$D$10,2,FALSE))</f>
        <v>Ива Димитриевска (219)</v>
      </c>
      <c r="I20" s="75">
        <v>6</v>
      </c>
      <c r="J20" s="75">
        <v>11</v>
      </c>
      <c r="K20" s="75">
        <v>6</v>
      </c>
      <c r="L20" s="75">
        <v>12</v>
      </c>
      <c r="M20" s="75">
        <v>11</v>
      </c>
      <c r="N20" s="75">
        <v>6</v>
      </c>
      <c r="O20" s="75">
        <v>14</v>
      </c>
      <c r="P20" s="17">
        <f>IF(I19="","",SUMPRODUCT(--(I19:O19&lt;I20:O20)))</f>
        <v>3</v>
      </c>
      <c r="Z20" s="80"/>
      <c r="AO20" s="430" t="s">
        <v>58</v>
      </c>
      <c r="AP20" s="429"/>
    </row>
    <row r="21" spans="2:43" ht="16.350000000000001" customHeight="1" thickBot="1">
      <c r="C21" s="449"/>
      <c r="D21" s="449"/>
      <c r="Z21" s="80"/>
      <c r="AN21" s="433" t="s">
        <v>59</v>
      </c>
      <c r="AO21" s="431"/>
      <c r="AP21" s="429"/>
    </row>
    <row r="22" spans="2:43" ht="15.6" customHeight="1">
      <c r="C22" s="449"/>
      <c r="D22" s="449"/>
      <c r="Z22" s="80"/>
      <c r="AN22" s="434"/>
      <c r="AO22" s="431"/>
      <c r="AP22" s="436" t="s">
        <v>60</v>
      </c>
    </row>
    <row r="23" spans="2:43" ht="16.350000000000001" customHeight="1" thickBot="1">
      <c r="C23" s="449"/>
      <c r="D23" s="449"/>
      <c r="Z23" s="80"/>
      <c r="AN23" s="435"/>
      <c r="AO23" s="432"/>
      <c r="AP23" s="437"/>
    </row>
    <row r="24" spans="2:43" ht="15.6" customHeight="1">
      <c r="C24" s="449"/>
      <c r="D24" s="449"/>
      <c r="Z24" s="80"/>
    </row>
    <row r="25" spans="2:43" ht="15.75">
      <c r="C25" s="35"/>
      <c r="D25" s="2"/>
      <c r="P25" s="8"/>
      <c r="Z25" s="80"/>
      <c r="AC25" s="97" t="str">
        <f>IF(Z13="","",IF(Z13&gt;Z14,R13,R14))</f>
        <v>Амелиа Николов (187)</v>
      </c>
      <c r="AD25" s="75">
        <v>11</v>
      </c>
      <c r="AE25" s="75">
        <v>11</v>
      </c>
      <c r="AF25" s="75">
        <v>13</v>
      </c>
      <c r="AG25" s="75">
        <v>11</v>
      </c>
      <c r="AH25" s="75"/>
      <c r="AI25" s="75"/>
      <c r="AJ25" s="75"/>
      <c r="AK25" s="17">
        <f>IF(AD25="","",SUMPRODUCT(--(AD25:AJ25&gt;AD26:AJ26)))</f>
        <v>4</v>
      </c>
    </row>
    <row r="26" spans="2:43" ht="15.75">
      <c r="C26" s="35"/>
      <c r="D26" s="2"/>
      <c r="P26" s="8"/>
      <c r="Z26" s="80"/>
      <c r="AA26" s="78"/>
      <c r="AB26" s="31"/>
      <c r="AC26" s="97" t="str">
        <f>IF(Z37="","",IF(Z37&gt;Z38,R37,R38))</f>
        <v>Моника Стајковска (337)</v>
      </c>
      <c r="AD26" s="75">
        <v>5</v>
      </c>
      <c r="AE26" s="75">
        <v>2</v>
      </c>
      <c r="AF26" s="75">
        <v>11</v>
      </c>
      <c r="AG26" s="75">
        <v>5</v>
      </c>
      <c r="AH26" s="75"/>
      <c r="AI26" s="75"/>
      <c r="AJ26" s="75"/>
      <c r="AK26" s="17">
        <f>IF(AD25="","",SUMPRODUCT(--(AD25:AJ25&lt;AD26:AJ26)))</f>
        <v>0</v>
      </c>
    </row>
    <row r="27" spans="2:43" ht="15.75">
      <c r="C27" s="35"/>
      <c r="D27" s="2"/>
      <c r="Z27" s="80"/>
      <c r="AB27" s="38"/>
      <c r="AM27" s="439" t="s">
        <v>81</v>
      </c>
      <c r="AN27" s="440"/>
      <c r="AO27" s="440"/>
      <c r="AP27" s="440"/>
      <c r="AQ27" s="441"/>
    </row>
    <row r="28" spans="2:43" ht="15.75">
      <c r="C28" s="35"/>
      <c r="D28" s="2"/>
      <c r="Z28" s="80"/>
      <c r="AB28" s="38"/>
      <c r="AM28" s="307">
        <v>1</v>
      </c>
      <c r="AN28" s="308" t="s">
        <v>82</v>
      </c>
      <c r="AO28" s="442" t="str">
        <f>IF(AK25="","",IF(AK25&gt;AK26,AC25,AC26))</f>
        <v>Амелиа Николов (187)</v>
      </c>
      <c r="AP28" s="442"/>
      <c r="AQ28" s="442"/>
    </row>
    <row r="29" spans="2:43" ht="15.75">
      <c r="C29" s="35"/>
      <c r="D29" s="2"/>
      <c r="Z29" s="80"/>
      <c r="AB29" s="38"/>
      <c r="AM29" s="90">
        <v>2</v>
      </c>
      <c r="AN29" s="91" t="s">
        <v>79</v>
      </c>
      <c r="AO29" s="443" t="str">
        <f>IF(AK25="","",IF(AK25&lt;AK26,AC25,AC26))</f>
        <v>Моника Стајковска (337)</v>
      </c>
      <c r="AP29" s="443"/>
      <c r="AQ29" s="443"/>
    </row>
    <row r="30" spans="2:43" ht="15.75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4" t="str">
        <f>IF(AK25=AK26,"",IF(AK34=AK35,AC34,IF(AK34&gt;AK35,AC34,AC35)))</f>
        <v>Софија Хасану (194)</v>
      </c>
      <c r="AP30" s="444"/>
      <c r="AQ30" s="444"/>
    </row>
    <row r="31" spans="2:43" ht="15.75">
      <c r="C31" s="35"/>
      <c r="D31" s="310">
        <v>5.7</v>
      </c>
      <c r="F31">
        <v>5</v>
      </c>
      <c r="G31" s="314">
        <v>7</v>
      </c>
      <c r="H31" s="151" t="str">
        <f>IF(G31="","",VLOOKUP(G31,$C$3:$D$10,2,FALSE))</f>
        <v>Сара С.Стојановска (183)</v>
      </c>
      <c r="I31" s="75">
        <v>11</v>
      </c>
      <c r="J31" s="75">
        <v>5</v>
      </c>
      <c r="K31" s="75">
        <v>11</v>
      </c>
      <c r="L31" s="75">
        <v>11</v>
      </c>
      <c r="M31" s="75">
        <v>11</v>
      </c>
      <c r="N31" s="75"/>
      <c r="O31" s="75"/>
      <c r="P31" s="17">
        <f>IF(I31="","",SUMPRODUCT(--(I31:O31&gt;I32:O32)))</f>
        <v>4</v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4" t="str">
        <f>IF(AK25=AK26,"",IF(AK34=AK35,AC35,IF(AK34&lt;AK35,AC34,AC35)))</f>
        <v>Сара С.Стојановска (183)</v>
      </c>
      <c r="AP31" s="444"/>
      <c r="AQ31" s="444"/>
    </row>
    <row r="32" spans="2:43" ht="15.75">
      <c r="C32" s="35"/>
      <c r="D32" s="2"/>
      <c r="F32">
        <v>6</v>
      </c>
      <c r="G32" s="314">
        <v>6</v>
      </c>
      <c r="H32" s="151" t="str">
        <f>IF(G32="","",VLOOKUP(G32,$C$3:$D$10,2,FALSE))</f>
        <v>Изабела Ковачовска (140)</v>
      </c>
      <c r="I32" s="75">
        <v>6</v>
      </c>
      <c r="J32" s="75">
        <v>11</v>
      </c>
      <c r="K32" s="75">
        <v>9</v>
      </c>
      <c r="L32" s="75">
        <v>7</v>
      </c>
      <c r="M32" s="75">
        <v>9</v>
      </c>
      <c r="N32" s="75"/>
      <c r="O32" s="75"/>
      <c r="P32" s="17">
        <f>IF(I31="","",SUMPRODUCT(--(I31:O31&lt;I32:O32)))</f>
        <v>1</v>
      </c>
      <c r="Z32" s="80"/>
      <c r="AB32" s="38"/>
      <c r="AM32" s="87">
        <v>5</v>
      </c>
      <c r="AN32" s="88" t="s">
        <v>80</v>
      </c>
      <c r="AO32" s="445" t="str">
        <f>IF(P7="","",IF(P7&lt;P8,H7,H8))</f>
        <v>Матеја Смолиќ (214)</v>
      </c>
      <c r="AP32" s="445"/>
      <c r="AQ32" s="445"/>
    </row>
    <row r="33" spans="3:43" ht="15.75">
      <c r="C33" s="35"/>
      <c r="D33" s="2"/>
      <c r="Q33" s="76"/>
      <c r="Z33" s="80"/>
      <c r="AB33" s="38"/>
      <c r="AM33" s="87">
        <v>5</v>
      </c>
      <c r="AN33" s="88" t="s">
        <v>80</v>
      </c>
      <c r="AO33" s="445" t="str">
        <f>IF(P19="","",IF(P19&lt;P20,H19,H20))</f>
        <v>Ива Димитриевска (219)</v>
      </c>
      <c r="AP33" s="445"/>
      <c r="AQ33" s="445"/>
    </row>
    <row r="34" spans="3:43" ht="15.75">
      <c r="C34" s="35"/>
      <c r="D34" s="2"/>
      <c r="Q34" s="76"/>
      <c r="Z34" s="80"/>
      <c r="AB34" s="62"/>
      <c r="AC34" s="98" t="str">
        <f>IF(Z13="","",IF(Z13&lt;Z14,R13,R14))</f>
        <v>Софија Хасану (194)</v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5" t="str">
        <f>IF(P31="","",IF(P31&lt;P32,H31,H32))</f>
        <v>Изабела Ковачовска (140)</v>
      </c>
      <c r="AP34" s="445"/>
      <c r="AQ34" s="445"/>
    </row>
    <row r="35" spans="3:43">
      <c r="Q35" s="76"/>
      <c r="Z35" s="80"/>
      <c r="AC35" s="98" t="str">
        <f>IF(Z37="","",IF(Z37&lt;Z38,R37,R38))</f>
        <v>Сара С.Стојановска (183)</v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5" t="str">
        <f>IF(P43="","",IF(P43&lt;P44,H43,H44))</f>
        <v>Сара А.Стојановска (182)</v>
      </c>
      <c r="AP35" s="445"/>
      <c r="AQ35" s="445"/>
    </row>
    <row r="36" spans="3:43">
      <c r="Q36" s="76"/>
      <c r="Z36" s="81"/>
      <c r="AM36" s="163"/>
      <c r="AN36" s="4"/>
      <c r="AO36" s="438"/>
      <c r="AP36" s="438"/>
      <c r="AQ36" s="438"/>
    </row>
    <row r="37" spans="3:43">
      <c r="Q37" s="76"/>
      <c r="R37" s="95" t="str">
        <f>IF(P31="","",IF(P31&gt;P32,H31,H32))</f>
        <v>Сара С.Стојановска (183)</v>
      </c>
      <c r="S37" s="75">
        <v>11</v>
      </c>
      <c r="T37" s="75">
        <v>5</v>
      </c>
      <c r="U37" s="75">
        <v>4</v>
      </c>
      <c r="V37" s="75">
        <v>4</v>
      </c>
      <c r="W37" s="75">
        <v>5</v>
      </c>
      <c r="X37" s="75"/>
      <c r="Y37" s="75"/>
      <c r="Z37" s="17">
        <f>IF(S37="","",SUMPRODUCT(--(S37:Y37&gt;S38:Y38)))</f>
        <v>1</v>
      </c>
      <c r="AA37" s="11"/>
      <c r="AM37" s="163"/>
      <c r="AN37" s="4"/>
      <c r="AO37" s="438"/>
      <c r="AP37" s="438"/>
      <c r="AQ37" s="438"/>
    </row>
    <row r="38" spans="3:43">
      <c r="Q38" s="82"/>
      <c r="R38" s="95" t="str">
        <f>IF(P43="","",IF(P43&gt;P44,H43,H44))</f>
        <v>Моника Стајковска (337)</v>
      </c>
      <c r="S38" s="75">
        <v>1</v>
      </c>
      <c r="T38" s="75">
        <v>11</v>
      </c>
      <c r="U38" s="75">
        <v>11</v>
      </c>
      <c r="V38" s="75">
        <v>11</v>
      </c>
      <c r="W38" s="75">
        <v>11</v>
      </c>
      <c r="X38" s="75"/>
      <c r="Y38" s="75"/>
      <c r="Z38" s="17">
        <f>IF(S37="","",SUMPRODUCT(--(S37:Y37&lt;S38:Y38)))</f>
        <v>4</v>
      </c>
      <c r="AA38" s="11"/>
      <c r="AM38" s="163"/>
      <c r="AN38" s="4"/>
      <c r="AO38" s="438"/>
      <c r="AP38" s="438"/>
      <c r="AQ38" s="438"/>
    </row>
    <row r="39" spans="3:43">
      <c r="Q39" s="76"/>
      <c r="AM39" s="163"/>
      <c r="AN39" s="4"/>
      <c r="AO39" s="438"/>
      <c r="AP39" s="438"/>
      <c r="AQ39" s="438"/>
    </row>
    <row r="40" spans="3:43">
      <c r="Q40" s="76"/>
      <c r="AM40" s="163"/>
      <c r="AN40" s="4"/>
      <c r="AO40" s="438"/>
      <c r="AP40" s="438"/>
      <c r="AQ40" s="438"/>
    </row>
    <row r="41" spans="3:43">
      <c r="P41" s="8"/>
      <c r="Q41" s="76"/>
      <c r="AM41" s="163"/>
      <c r="AN41" s="4"/>
      <c r="AO41" s="438"/>
      <c r="AP41" s="438"/>
      <c r="AQ41" s="438"/>
    </row>
    <row r="42" spans="3:43">
      <c r="P42" s="8"/>
      <c r="Q42" s="76"/>
      <c r="AM42" s="163"/>
      <c r="AN42" s="4"/>
      <c r="AO42" s="438"/>
      <c r="AP42" s="438"/>
      <c r="AQ42" s="438"/>
    </row>
    <row r="43" spans="3:43">
      <c r="F43">
        <v>7</v>
      </c>
      <c r="G43" s="314">
        <v>2</v>
      </c>
      <c r="H43" s="151" t="str">
        <f>IF(G43="","",VLOOKUP(G43,$C$3:$D$10,2,FALSE))</f>
        <v>Моника Стајковска (337)</v>
      </c>
      <c r="I43" s="75">
        <v>11</v>
      </c>
      <c r="J43" s="75">
        <v>11</v>
      </c>
      <c r="K43" s="75">
        <v>11</v>
      </c>
      <c r="L43" s="75">
        <v>5</v>
      </c>
      <c r="M43" s="75">
        <v>9</v>
      </c>
      <c r="N43" s="75">
        <v>11</v>
      </c>
      <c r="O43" s="75"/>
      <c r="P43" s="17">
        <f>IF(I43="","",SUMPRODUCT(--(I43:O43&gt;I44:O44)))</f>
        <v>4</v>
      </c>
      <c r="AM43" s="163"/>
      <c r="AN43" s="4"/>
      <c r="AO43" s="438"/>
      <c r="AP43" s="438"/>
      <c r="AQ43" s="438"/>
    </row>
    <row r="44" spans="3:43">
      <c r="F44">
        <v>8</v>
      </c>
      <c r="G44" s="314">
        <v>3</v>
      </c>
      <c r="H44" s="151" t="str">
        <f>IF(G44="","",VLOOKUP(G44,$C$3:$D$10,2,FALSE))</f>
        <v>Сара А.Стојановска (182)</v>
      </c>
      <c r="I44" s="75">
        <v>4</v>
      </c>
      <c r="J44" s="75">
        <v>7</v>
      </c>
      <c r="K44" s="75">
        <v>8</v>
      </c>
      <c r="L44" s="75">
        <v>11</v>
      </c>
      <c r="M44" s="75">
        <v>11</v>
      </c>
      <c r="N44" s="75">
        <v>5</v>
      </c>
      <c r="O44" s="75"/>
      <c r="P44" s="17">
        <f>IF(I43="","",SUMPRODUCT(--(I43:O43&lt;I44:O44)))</f>
        <v>2</v>
      </c>
    </row>
    <row r="49" spans="37:43">
      <c r="AK49" s="8"/>
    </row>
    <row r="50" spans="37:43">
      <c r="AN50" s="4"/>
      <c r="AO50" s="438"/>
      <c r="AP50" s="438"/>
      <c r="AQ50" s="438"/>
    </row>
    <row r="51" spans="37:43">
      <c r="AN51" s="4"/>
      <c r="AO51" s="438"/>
      <c r="AP51" s="438"/>
      <c r="AQ51" s="438"/>
    </row>
    <row r="52" spans="37:43">
      <c r="AN52" s="4"/>
      <c r="AO52" s="438"/>
      <c r="AP52" s="438"/>
      <c r="AQ52" s="438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25"/>
  <cols>
    <col min="2" max="2" width="11.59765625" customWidth="1"/>
    <col min="4" max="4" width="31.3984375" customWidth="1"/>
    <col min="6" max="6" width="9.1328125" style="58"/>
    <col min="7" max="7" width="31.3984375" style="2" customWidth="1"/>
    <col min="8" max="15" width="3" style="2" customWidth="1"/>
    <col min="16" max="16" width="9.1328125" style="2"/>
    <col min="17" max="17" width="31.3984375" style="2" customWidth="1"/>
    <col min="18" max="25" width="3" style="2" customWidth="1"/>
    <col min="26" max="26" width="9.1328125" style="2"/>
    <col min="27" max="27" width="31.3984375" style="2" customWidth="1"/>
    <col min="28" max="35" width="3.1328125" style="2" customWidth="1"/>
    <col min="36" max="36" width="4.59765625" style="2" customWidth="1"/>
    <col min="37" max="37" width="4.59765625" customWidth="1"/>
    <col min="38" max="38" width="31.3984375" style="2" customWidth="1"/>
    <col min="39" max="46" width="3" style="2" customWidth="1"/>
    <col min="49" max="51" width="31.3984375" customWidth="1"/>
  </cols>
  <sheetData>
    <row r="1" spans="2:52">
      <c r="C1" s="425" t="s">
        <v>61</v>
      </c>
      <c r="D1" s="42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4.6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>Амелиа Николов (187)</v>
      </c>
      <c r="F3" s="35"/>
    </row>
    <row r="4" spans="2:52" ht="16.149999999999999" thickBot="1">
      <c r="B4" s="214" t="s">
        <v>55</v>
      </c>
      <c r="C4" s="215">
        <v>2</v>
      </c>
      <c r="D4" s="208" t="str">
        <f>IF(' I'!$X$3="","",' I'!$X$3)</f>
        <v>Моника Стајковска (337)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>Сара А.Стојановска (182)</v>
      </c>
      <c r="F5" s="155">
        <v>1</v>
      </c>
      <c r="G5" s="156" t="str">
        <f>IF(F5="","",VLOOKUP(F5,$C$3:$D$18,2,FALSE))</f>
        <v>Амелиа Николов (187)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149999999999999" thickBot="1">
      <c r="B6" s="219" t="s">
        <v>54</v>
      </c>
      <c r="C6" s="216">
        <v>4</v>
      </c>
      <c r="D6" s="217" t="str">
        <f>IF(' II'!$X$3="","",' II'!$X$3)</f>
        <v>Софија Хасану (194)</v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>Ива Димитриевска (219)</v>
      </c>
      <c r="F7" s="153"/>
      <c r="P7" s="76"/>
      <c r="Q7" s="96" t="str">
        <f>G5</f>
        <v>Амелиа Николов (187)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149999999999999" thickBot="1">
      <c r="B8" s="214" t="s">
        <v>53</v>
      </c>
      <c r="C8" s="215">
        <v>6</v>
      </c>
      <c r="D8" s="208" t="str">
        <f>IF(' III'!$X$3="","",' III'!$X$3)</f>
        <v>Изабела Ковачовска (140)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30</v>
      </c>
      <c r="C9" s="210">
        <v>7</v>
      </c>
      <c r="D9" s="211" t="str">
        <f>IF(IV!$X$2="","",IV!$X$2)</f>
        <v>Сара С.Стојановска (183)</v>
      </c>
      <c r="F9" s="153"/>
      <c r="P9" s="76"/>
      <c r="Y9" s="8"/>
      <c r="Z9" s="76"/>
    </row>
    <row r="10" spans="2:52" ht="16.149999999999999" thickBot="1">
      <c r="B10" s="219" t="s">
        <v>52</v>
      </c>
      <c r="C10" s="216">
        <v>8</v>
      </c>
      <c r="D10" s="217" t="str">
        <f>IF(IV!$X$3="","",IV!$X$3)</f>
        <v>Матеја Смолиќ (214)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149999999999999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149999999999999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27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7" t="str">
        <f>IF(AT25="","",IF(AT25&lt;AT26,AL25,AL26))</f>
        <v/>
      </c>
      <c r="AX16" s="427"/>
      <c r="AY16" s="428" t="str">
        <f>IF(AT25=AT26,"",IF(AT34=AT35,AL34,IF(AT34&gt;AT35,AL34,AL35)))</f>
        <v/>
      </c>
    </row>
    <row r="17" spans="3:52" ht="15.75">
      <c r="C17" s="35"/>
      <c r="D17" s="2"/>
      <c r="E17" t="s">
        <v>690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7"/>
      <c r="AX17" s="427"/>
      <c r="AY17" s="428"/>
    </row>
    <row r="18" spans="3:52" ht="15.75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7"/>
      <c r="AY18" s="428"/>
    </row>
    <row r="19" spans="3:52" ht="16.149999999999999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9" t="str">
        <f>IF(AT25=AT26,"",IF(OR(AT34&gt;AT35,AT34&lt;AT35),"",AL35))</f>
        <v/>
      </c>
    </row>
    <row r="20" spans="3:52" ht="16.149999999999999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29"/>
    </row>
    <row r="21" spans="3:52" ht="16.149999999999999" thickBot="1">
      <c r="C21" s="35"/>
      <c r="D21" s="2"/>
      <c r="F21" s="153"/>
      <c r="O21" s="8"/>
      <c r="P21" s="76"/>
      <c r="AI21" s="80"/>
      <c r="AW21" s="453" t="s">
        <v>59</v>
      </c>
      <c r="AX21" s="451"/>
      <c r="AY21" s="429"/>
    </row>
    <row r="22" spans="3:52" ht="15.75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4"/>
      <c r="AX22" s="451"/>
      <c r="AY22" s="456" t="s">
        <v>60</v>
      </c>
    </row>
    <row r="23" spans="3:52" ht="16.149999999999999" thickBot="1">
      <c r="C23" s="35"/>
      <c r="D23" s="2"/>
      <c r="E23" t="s">
        <v>689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5"/>
      <c r="AX23" s="452"/>
      <c r="AY23" s="457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39" t="s">
        <v>81</v>
      </c>
      <c r="AW27" s="440"/>
      <c r="AX27" s="440"/>
      <c r="AY27" s="440"/>
      <c r="AZ27" s="441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8" t="str">
        <f>IF(AT25="","",IF(AT25&gt;AT26,AL25,AL26))</f>
        <v/>
      </c>
      <c r="AY28" s="458"/>
      <c r="AZ28" s="458"/>
    </row>
    <row r="29" spans="3:52" ht="15.75">
      <c r="C29" s="35"/>
      <c r="D29" s="2"/>
      <c r="E29" t="s">
        <v>689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3" t="str">
        <f>IF(AT25="","",IF(AT25&lt;AT26,AL25,AL26))</f>
        <v/>
      </c>
      <c r="AY29" s="443"/>
      <c r="AZ29" s="443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4" t="str">
        <f>IF(AT25=AT26,"",IF(AT34=AT35,AL34,IF(AT34&gt;AT35,AL34,AL35)))</f>
        <v/>
      </c>
      <c r="AY30" s="444"/>
      <c r="AZ30" s="444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4" t="str">
        <f>IF(AT25=AT26,"",IF(AT34=AT35,AL35,IF(AT34&lt;AT35,AL34,AL35)))</f>
        <v/>
      </c>
      <c r="AY31" s="444"/>
      <c r="AZ31" s="444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5" t="str">
        <f>IF(Y7="","",IF(Y7&lt;Y8,Q7,Q8))</f>
        <v/>
      </c>
      <c r="AY32" s="445"/>
      <c r="AZ32" s="445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5" t="str">
        <f>IF(Y19="","",IF(Y19&lt;Y20,Q19,Q20))</f>
        <v/>
      </c>
      <c r="AY33" s="445"/>
      <c r="AZ33" s="445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5" t="str">
        <f>IF(Y31="","",IF(Y31&lt;Y32,Q31,Q32))</f>
        <v/>
      </c>
      <c r="AY34" s="445"/>
      <c r="AZ34" s="445"/>
    </row>
    <row r="35" spans="3:52">
      <c r="E35" t="s">
        <v>690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6" t="str">
        <f>IF(Y43="","",IF(Y43&lt;Y44,Q43,Q44))</f>
        <v/>
      </c>
      <c r="AY35" s="446"/>
      <c r="AZ35" s="446"/>
    </row>
    <row r="36" spans="3:52">
      <c r="F36" s="153"/>
      <c r="Z36" s="76"/>
      <c r="AI36" s="81"/>
      <c r="AV36" s="164"/>
      <c r="AW36" s="165"/>
      <c r="AX36" s="447"/>
      <c r="AY36" s="447"/>
      <c r="AZ36" s="447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8"/>
      <c r="AY37" s="438"/>
      <c r="AZ37" s="438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8"/>
      <c r="AY38" s="438"/>
      <c r="AZ38" s="438"/>
    </row>
    <row r="39" spans="3:52">
      <c r="F39" s="153"/>
      <c r="Z39" s="76"/>
      <c r="AV39" s="163"/>
      <c r="AW39" s="4"/>
      <c r="AX39" s="438"/>
      <c r="AY39" s="438"/>
      <c r="AZ39" s="438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8"/>
      <c r="AY40" s="438"/>
      <c r="AZ40" s="438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8"/>
      <c r="AY41" s="438"/>
      <c r="AZ41" s="438"/>
    </row>
    <row r="42" spans="3:52" ht="15.75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8"/>
      <c r="AY42" s="438"/>
      <c r="AZ42" s="438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8"/>
      <c r="AY43" s="438"/>
      <c r="AZ43" s="438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Сара А.Стојановска (182)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8"/>
      <c r="AY50" s="438"/>
      <c r="AZ50" s="438"/>
    </row>
    <row r="51" spans="46:52">
      <c r="AW51" s="4"/>
      <c r="AX51" s="438"/>
      <c r="AY51" s="438"/>
      <c r="AZ51" s="438"/>
    </row>
    <row r="52" spans="46:52">
      <c r="AW52" s="4"/>
      <c r="AX52" s="438"/>
      <c r="AY52" s="438"/>
      <c r="AZ52" s="438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25"/>
  <cols>
    <col min="2" max="2" width="13" customWidth="1"/>
    <col min="4" max="4" width="31.3984375" customWidth="1"/>
    <col min="5" max="5" width="13.86328125" customWidth="1"/>
    <col min="6" max="6" width="9.1328125" style="58"/>
    <col min="7" max="7" width="31.3984375" style="2" customWidth="1"/>
    <col min="8" max="15" width="3" style="2" customWidth="1"/>
    <col min="16" max="16" width="9.1328125" style="2"/>
    <col min="17" max="17" width="31.3984375" style="2" customWidth="1"/>
    <col min="18" max="25" width="3" style="2" customWidth="1"/>
    <col min="26" max="26" width="9.1328125" style="2"/>
    <col min="27" max="27" width="31.3984375" style="2" customWidth="1"/>
    <col min="28" max="35" width="3.1328125" style="2" customWidth="1"/>
    <col min="36" max="36" width="4.59765625" style="2" customWidth="1"/>
    <col min="37" max="37" width="4.59765625" customWidth="1"/>
    <col min="38" max="38" width="31.3984375" style="2" customWidth="1"/>
    <col min="39" max="46" width="3" style="2" customWidth="1"/>
    <col min="49" max="51" width="31.3984375" customWidth="1"/>
  </cols>
  <sheetData>
    <row r="1" spans="2:57">
      <c r="C1" s="448" t="s">
        <v>61</v>
      </c>
      <c r="D1" s="42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4.65" thickBot="1">
      <c r="B2" s="238" t="s">
        <v>125</v>
      </c>
      <c r="C2" s="238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>Амелиа Николов (187)</v>
      </c>
      <c r="F3" s="35"/>
    </row>
    <row r="4" spans="2:57" ht="16.149999999999999" thickBot="1">
      <c r="B4" s="48" t="s">
        <v>55</v>
      </c>
      <c r="C4" s="48">
        <v>2</v>
      </c>
      <c r="D4" s="24" t="str">
        <f>IF(' I'!$X$3="","",' I'!$X$3)</f>
        <v>Моника Стајковска (337)</v>
      </c>
      <c r="E4">
        <v>1</v>
      </c>
      <c r="F4" s="152">
        <v>1</v>
      </c>
      <c r="G4" s="151" t="str">
        <f>IF(F4="","",VLOOKUP(F4,$C$3:$D$18,2,FALSE))</f>
        <v>Амелиа Николов (187)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>Сара А.Стојановска (182)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149999999999999" thickBot="1">
      <c r="B6" s="48" t="s">
        <v>54</v>
      </c>
      <c r="C6" s="48">
        <v>4</v>
      </c>
      <c r="D6" s="28" t="str">
        <f>IF(' II'!$X$3="","",' II'!$X$3)</f>
        <v>Софија Хасану (194)</v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>Ива Димитриевска (219)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149999999999999" thickBot="1">
      <c r="B8" s="48" t="s">
        <v>53</v>
      </c>
      <c r="C8" s="48">
        <v>6</v>
      </c>
      <c r="D8" s="24" t="str">
        <f>IF(' III'!$X$3="","",' III'!$X$3)</f>
        <v>Изабела Ковачовска (140)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>Сара С.Стојановска (183)</v>
      </c>
      <c r="F9" s="153"/>
      <c r="P9" s="76"/>
      <c r="Y9" s="8"/>
      <c r="Z9" s="76"/>
    </row>
    <row r="10" spans="2:57" ht="16.149999999999999" thickBot="1">
      <c r="B10" s="48" t="s">
        <v>52</v>
      </c>
      <c r="C10" s="48">
        <v>8</v>
      </c>
      <c r="D10" s="28" t="str">
        <f>IF(IV!$X$3="","",IV!$X$3)</f>
        <v>Матеја Смолиќ (214)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/>
      </c>
      <c r="E11" s="316" t="s">
        <v>598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149999999999999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149999999999999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7" t="str">
        <f>IF(AT25="","",IF(AT25&gt;AT26,AL25,AL26))</f>
        <v/>
      </c>
    </row>
    <row r="16" spans="2:57" ht="16.149999999999999" thickBot="1">
      <c r="B16" s="48" t="s">
        <v>49</v>
      </c>
      <c r="C16" s="48">
        <v>14</v>
      </c>
      <c r="D16" s="24" t="str">
        <f>IF(VII!$X$3="","",VII!$X$3)</f>
        <v/>
      </c>
      <c r="E16" s="316" t="s">
        <v>598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7" t="str">
        <f>IF(AT25="","",IF(AT25&lt;AT26,AL25,AL26))</f>
        <v/>
      </c>
      <c r="AX16" s="427"/>
      <c r="AY16" s="428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7"/>
      <c r="AX17" s="427"/>
      <c r="AY17" s="428"/>
    </row>
    <row r="18" spans="2:52" ht="16.149999999999999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7"/>
      <c r="AY18" s="428"/>
    </row>
    <row r="19" spans="2:52" ht="16.149999999999999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9" t="str">
        <f>IF(AT25=AT26,"",IF(OR(AT34&gt;AT35,AT34&lt;AT35),"",AL35))</f>
        <v/>
      </c>
    </row>
    <row r="20" spans="2:52" ht="16.149999999999999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29"/>
    </row>
    <row r="21" spans="2:52" ht="16.149999999999999" thickBot="1">
      <c r="C21" s="35"/>
      <c r="D21" s="2"/>
      <c r="F21" s="153"/>
      <c r="O21" s="8"/>
      <c r="P21" s="76"/>
      <c r="AI21" s="80"/>
      <c r="AW21" s="459" t="s">
        <v>59</v>
      </c>
      <c r="AX21" s="451"/>
      <c r="AY21" s="429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0"/>
      <c r="AX22" s="451"/>
      <c r="AY22" s="456" t="s">
        <v>60</v>
      </c>
    </row>
    <row r="23" spans="2:52" ht="16.149999999999999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1"/>
      <c r="AX23" s="452"/>
      <c r="AY23" s="457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39" t="s">
        <v>81</v>
      </c>
      <c r="AW27" s="440"/>
      <c r="AX27" s="440"/>
      <c r="AY27" s="440"/>
      <c r="AZ27" s="441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42" t="str">
        <f>IF(AT25="","",IF(AT25&gt;AT26,AL25,AL26))</f>
        <v/>
      </c>
      <c r="AY28" s="442"/>
      <c r="AZ28" s="442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3" t="str">
        <f>IF(AT25="","",IF(AT25&lt;AT26,AL25,AL26))</f>
        <v/>
      </c>
      <c r="AY29" s="443"/>
      <c r="AZ29" s="443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4" t="str">
        <f>IF(AT25=AT26,"",IF(AT34=AT35,AL34,IF(AT34&gt;AT35,AL34,AL35)))</f>
        <v/>
      </c>
      <c r="AY30" s="444"/>
      <c r="AZ30" s="444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4" t="str">
        <f>IF(AT25=AT26,"",IF(AT34=AT35,AL35,IF(AT34&lt;AT35,AL34,AL35)))</f>
        <v/>
      </c>
      <c r="AY31" s="444"/>
      <c r="AZ31" s="444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5" t="str">
        <f>IF(Y7="","",IF(Y7&lt;Y8,Q7,Q8))</f>
        <v/>
      </c>
      <c r="AY32" s="445"/>
      <c r="AZ32" s="445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5" t="str">
        <f>IF(Y19="","",IF(Y19&lt;Y20,Q19,Q20))</f>
        <v/>
      </c>
      <c r="AY33" s="445"/>
      <c r="AZ33" s="445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5" t="str">
        <f>IF(Y31="","",IF(Y31&lt;Y32,Q31,Q32))</f>
        <v/>
      </c>
      <c r="AY34" s="445"/>
      <c r="AZ34" s="445"/>
    </row>
    <row r="35" spans="3:52">
      <c r="E35" s="316" t="s">
        <v>598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5" t="str">
        <f>IF(Y43="","",IF(Y43&lt;Y44,Q43,Q44))</f>
        <v/>
      </c>
      <c r="AY35" s="445"/>
      <c r="AZ35" s="445"/>
    </row>
    <row r="36" spans="3:52">
      <c r="F36" s="153"/>
      <c r="Z36" s="76"/>
      <c r="AI36" s="81"/>
      <c r="AV36" s="92">
        <v>9</v>
      </c>
      <c r="AW36" s="22" t="s">
        <v>20</v>
      </c>
      <c r="AX36" s="462" t="str">
        <f>IF(O4="","",IF(O4&lt;O5,G4,G5))</f>
        <v/>
      </c>
      <c r="AY36" s="462"/>
      <c r="AZ36" s="462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2" t="str">
        <f>IF(O10="","",IF(O10&lt;O11,G10,G11))</f>
        <v/>
      </c>
      <c r="AY37" s="462"/>
      <c r="AZ37" s="462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2" t="str">
        <f>IF(O16="","",IF(O16&lt;O17,G16,G17))</f>
        <v/>
      </c>
      <c r="AY38" s="462"/>
      <c r="AZ38" s="462"/>
    </row>
    <row r="39" spans="3:52">
      <c r="F39" s="153"/>
      <c r="Z39" s="76"/>
      <c r="AV39" s="92">
        <v>9</v>
      </c>
      <c r="AW39" s="22" t="s">
        <v>20</v>
      </c>
      <c r="AX39" s="462" t="str">
        <f>IF(O22="","",IF(O22&lt;O23,G22,G23))</f>
        <v/>
      </c>
      <c r="AY39" s="462"/>
      <c r="AZ39" s="462"/>
    </row>
    <row r="40" spans="3:52" ht="15.75">
      <c r="E40" s="316" t="s">
        <v>598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2" t="str">
        <f>IF(O28="","",IF(O28&lt;O29,G28,G29))</f>
        <v/>
      </c>
      <c r="AY40" s="462"/>
      <c r="AZ40" s="462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2" t="str">
        <f>IF(O34="","",IF(O34&lt;O35,G34,G35))</f>
        <v/>
      </c>
      <c r="AY41" s="462"/>
      <c r="AZ41" s="462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2" t="str">
        <f>IF(O40="","",IF(O40&lt;O41,G40,G41))</f>
        <v/>
      </c>
      <c r="AY42" s="462"/>
      <c r="AZ42" s="462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2" t="str">
        <f>IF(O46="","",IF(O46&lt;O47,G46,G47))</f>
        <v/>
      </c>
      <c r="AY43" s="462"/>
      <c r="AZ43" s="462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Моника Стајковска (337)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8"/>
      <c r="AY50" s="438"/>
      <c r="AZ50" s="438"/>
    </row>
    <row r="51" spans="46:52">
      <c r="AW51" s="4"/>
      <c r="AX51" s="438"/>
      <c r="AY51" s="438"/>
      <c r="AZ51" s="438"/>
    </row>
    <row r="52" spans="46:52">
      <c r="AW52" s="4"/>
      <c r="AX52" s="438"/>
      <c r="AY52" s="438"/>
      <c r="AZ52" s="438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25"/>
  <cols>
    <col min="2" max="2" width="11.86328125" customWidth="1"/>
    <col min="4" max="4" width="31.3984375" customWidth="1"/>
    <col min="5" max="5" width="24" style="58" customWidth="1"/>
    <col min="6" max="6" width="3.73046875" customWidth="1"/>
    <col min="7" max="7" width="8.86328125" style="58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style="2" customWidth="1"/>
    <col min="19" max="26" width="3" style="2" customWidth="1"/>
    <col min="27" max="27" width="8.86328125" style="2"/>
    <col min="28" max="28" width="31.3984375" style="2" customWidth="1"/>
    <col min="29" max="36" width="3" style="2" customWidth="1"/>
    <col min="37" max="37" width="8.86328125" style="2"/>
    <col min="38" max="38" width="31.3984375" style="2" customWidth="1"/>
    <col min="39" max="46" width="3.1328125" style="2" customWidth="1"/>
    <col min="47" max="47" width="4.59765625" style="2" customWidth="1"/>
    <col min="48" max="48" width="4.59765625" customWidth="1"/>
    <col min="49" max="49" width="31.3984375" style="2" customWidth="1"/>
    <col min="50" max="57" width="3" style="2" customWidth="1"/>
    <col min="60" max="62" width="31.3984375" customWidth="1"/>
  </cols>
  <sheetData>
    <row r="1" spans="2:68">
      <c r="C1" s="448" t="s">
        <v>61</v>
      </c>
      <c r="D1" s="426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4.6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Амелиа Николов (187)</v>
      </c>
      <c r="E3" s="58" t="s">
        <v>530</v>
      </c>
      <c r="F3">
        <v>1</v>
      </c>
      <c r="G3" s="47">
        <v>1</v>
      </c>
      <c r="H3" s="70" t="str">
        <f>IF(G3="","",VLOOKUP(G3,$C$3:$F$26,2,FALSE))</f>
        <v>Амелиа Николов (187)</v>
      </c>
      <c r="I3" s="59"/>
      <c r="J3" s="60"/>
      <c r="K3" s="60"/>
      <c r="L3" s="60"/>
      <c r="M3" s="60"/>
      <c r="N3" s="60"/>
      <c r="O3" s="60"/>
      <c r="P3" s="61"/>
    </row>
    <row r="4" spans="2:68" ht="16.149999999999999" thickBot="1">
      <c r="B4" s="206" t="s">
        <v>55</v>
      </c>
      <c r="C4" s="206">
        <v>2</v>
      </c>
      <c r="D4" s="26" t="str">
        <f>IF(' I'!$X$3="","",' I'!$X$3)</f>
        <v>Моника Стајковска (337)</v>
      </c>
      <c r="G4" s="35"/>
      <c r="Q4" s="62"/>
      <c r="R4" s="74" t="str">
        <f>H3</f>
        <v>Амелиа Николов (187)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>Сара А.Стојановска (182)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149999999999999" thickBot="1">
      <c r="B6" s="49" t="s">
        <v>54</v>
      </c>
      <c r="C6" s="49">
        <v>4</v>
      </c>
      <c r="D6" s="28" t="str">
        <f>IF(' II'!$X$3="","",' II'!$X$3)</f>
        <v>Софија Хасану (194)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Ива Димитриевска (219)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149999999999999" thickBot="1">
      <c r="B8" s="206" t="s">
        <v>53</v>
      </c>
      <c r="C8" s="206">
        <v>6</v>
      </c>
      <c r="D8" s="26" t="str">
        <f>IF(' III'!$X$3="","",' III'!$X$3)</f>
        <v>Изабела Ковачовска (140)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>Сара С.Стојановска (183)</v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149999999999999" thickBot="1">
      <c r="B10" s="49" t="s">
        <v>52</v>
      </c>
      <c r="C10" s="49">
        <v>8</v>
      </c>
      <c r="D10" s="28" t="str">
        <f>IF(IV!$X$3="","",IV!$X$3)</f>
        <v>Матеја Смолиќ (214)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149999999999999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149999999999999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7" t="str">
        <f>IF(BE25="","",IF(BE25&gt;BE26,AW25,AW26))</f>
        <v/>
      </c>
    </row>
    <row r="16" spans="2:68" ht="16.149999999999999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7" t="str">
        <f>IF(BE25="","",IF(BE25&lt;BE26,AW25,AW26))</f>
        <v/>
      </c>
      <c r="BI16" s="427"/>
      <c r="BJ16" s="42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7"/>
      <c r="BI17" s="427"/>
      <c r="BJ17" s="428"/>
    </row>
    <row r="18" spans="2:63" ht="16.149999999999999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7"/>
      <c r="BJ18" s="428"/>
    </row>
    <row r="19" spans="2:63" ht="16.149999999999999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9" t="str">
        <f>IF(BE25=BE26,"",IF(OR(BE34&gt;BE35,BE34&lt;BE35),"",AW35))</f>
        <v/>
      </c>
    </row>
    <row r="20" spans="2:63" ht="16.149999999999999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0" t="s">
        <v>58</v>
      </c>
      <c r="BJ20" s="429"/>
    </row>
    <row r="21" spans="2:63" ht="16.149999999999999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3" t="s">
        <v>59</v>
      </c>
      <c r="BI21" s="431"/>
      <c r="BJ21" s="42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4"/>
      <c r="BI22" s="431"/>
      <c r="BJ22" s="436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5"/>
      <c r="BI23" s="432"/>
      <c r="BJ23" s="437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39" t="s">
        <v>81</v>
      </c>
      <c r="BH27" s="440"/>
      <c r="BI27" s="440"/>
      <c r="BJ27" s="440"/>
      <c r="BK27" s="441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2" t="str">
        <f>IF(BE25="","",IF(BE25&gt;BE26,AW25,AW26))</f>
        <v/>
      </c>
      <c r="BJ28" s="442"/>
      <c r="BK28" s="442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3" t="str">
        <f>IF(BE25="","",IF(BE25&lt;BE26,AW25,AW26))</f>
        <v/>
      </c>
      <c r="BJ29" s="443"/>
      <c r="BK29" s="443"/>
    </row>
    <row r="30" spans="2:63" ht="16.149999999999999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4" t="str">
        <f>IF(BE25=BE26,"",IF(BE34=BE35,AW34,IF(BE34&gt;BE35,AW34,AW35)))</f>
        <v/>
      </c>
      <c r="BJ30" s="444"/>
      <c r="BK30" s="444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4" t="str">
        <f>IF(BE25=BE26,"",IF(BE34=BE35,AW35,IF(BE34&lt;BE35,AW34,AW35)))</f>
        <v/>
      </c>
      <c r="BJ31" s="444"/>
      <c r="BK31" s="444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5" t="str">
        <f>IF(AJ7="","",IF(AJ7&lt;AJ8,AB7,AB8))</f>
        <v/>
      </c>
      <c r="BJ32" s="445"/>
      <c r="BK32" s="445"/>
    </row>
    <row r="33" spans="3:63" ht="15.75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5" t="str">
        <f>IF(AJ19="","",IF(AJ19&lt;AJ20,AB19,AB20))</f>
        <v/>
      </c>
      <c r="BJ33" s="445"/>
      <c r="BK33" s="445"/>
    </row>
    <row r="34" spans="3:63" ht="15.75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5" t="str">
        <f>IF(AJ31="","",IF(AJ31&lt;AJ32,AB31,AB32))</f>
        <v/>
      </c>
      <c r="BJ34" s="445"/>
      <c r="BK34" s="445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5" t="str">
        <f>IF(AJ43="","",IF(AJ43&lt;AJ44,AB43,AB44))</f>
        <v/>
      </c>
      <c r="BJ35" s="445"/>
      <c r="BK35" s="445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2" t="str">
        <f>IF(Z4="","",IF(Z4&lt;Z5,R4,R5))</f>
        <v/>
      </c>
      <c r="BJ36" s="462"/>
      <c r="BK36" s="462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2" t="str">
        <f>IF(Z10="","",IF(Z10&lt;Z11,R10,R11))</f>
        <v/>
      </c>
      <c r="BJ37" s="462"/>
      <c r="BK37" s="462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2" t="str">
        <f>IF(Z16="","",IF(Z16&lt;Z17,R16,R17))</f>
        <v/>
      </c>
      <c r="BJ38" s="462"/>
      <c r="BK38" s="462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2" t="str">
        <f>IF(Z22="","",IF(Z22&lt;Z23,R22,R23))</f>
        <v/>
      </c>
      <c r="BJ39" s="462"/>
      <c r="BK39" s="462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2" t="str">
        <f>IF(Z28="","",IF(Z28&lt;Z29,R28,R29))</f>
        <v/>
      </c>
      <c r="BJ40" s="462"/>
      <c r="BK40" s="462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2" t="str">
        <f>IF(Z34="","",IF(Z34&lt;Z35,R34,R35))</f>
        <v/>
      </c>
      <c r="BJ41" s="462"/>
      <c r="BK41" s="462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2" t="str">
        <f>IF(Z40="","",IF(Z40&lt;Z41,R40,R41))</f>
        <v/>
      </c>
      <c r="BJ42" s="462"/>
      <c r="BK42" s="462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2" t="str">
        <f>IF(Z46="","",IF(Z46&lt;Z47,R46,R47))</f>
        <v/>
      </c>
      <c r="BJ43" s="462"/>
      <c r="BK43" s="462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Сара А.Стојановска (182)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>Сара А.Стојановска (182)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8"/>
      <c r="BJ50" s="438"/>
      <c r="BK50" s="438"/>
    </row>
    <row r="51" spans="8:63">
      <c r="H51"/>
      <c r="I51"/>
      <c r="J51"/>
      <c r="K51"/>
      <c r="L51"/>
      <c r="M51"/>
      <c r="N51"/>
      <c r="O51"/>
      <c r="P51"/>
      <c r="BH51" s="4"/>
      <c r="BI51" s="438"/>
      <c r="BJ51" s="438"/>
      <c r="BK51" s="438"/>
    </row>
    <row r="52" spans="8:63">
      <c r="H52"/>
      <c r="I52"/>
      <c r="J52"/>
      <c r="K52"/>
      <c r="L52"/>
      <c r="M52"/>
      <c r="N52"/>
      <c r="O52"/>
      <c r="P52"/>
      <c r="BH52" s="4"/>
      <c r="BI52" s="438"/>
      <c r="BJ52" s="438"/>
      <c r="BK52" s="438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25"/>
  <cols>
    <col min="2" max="2" width="11.86328125" customWidth="1"/>
    <col min="4" max="4" width="31.3984375" customWidth="1"/>
    <col min="5" max="5" width="18.1328125" style="316" customWidth="1"/>
    <col min="6" max="6" width="4.73046875" customWidth="1"/>
    <col min="7" max="7" width="9.1328125" style="58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style="2" customWidth="1"/>
    <col min="19" max="26" width="3" style="2" customWidth="1"/>
    <col min="27" max="27" width="9.1328125" style="2"/>
    <col min="28" max="28" width="31.3984375" style="2" customWidth="1"/>
    <col min="29" max="36" width="3" style="2" customWidth="1"/>
    <col min="37" max="37" width="9.1328125" style="2"/>
    <col min="38" max="38" width="31.3984375" style="2" customWidth="1"/>
    <col min="39" max="46" width="3.1328125" style="2" customWidth="1"/>
    <col min="47" max="47" width="4.59765625" style="2" customWidth="1"/>
    <col min="48" max="48" width="4.59765625" customWidth="1"/>
    <col min="49" max="49" width="31.3984375" style="2" customWidth="1"/>
    <col min="50" max="57" width="3" style="2" customWidth="1"/>
    <col min="60" max="62" width="31.3984375" customWidth="1"/>
  </cols>
  <sheetData>
    <row r="1" spans="2:68">
      <c r="C1" s="448" t="s">
        <v>61</v>
      </c>
      <c r="D1" s="426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4.6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Амелиа Николов (187)</v>
      </c>
      <c r="E3" s="316" t="s">
        <v>524</v>
      </c>
      <c r="F3">
        <v>1</v>
      </c>
      <c r="G3" s="47">
        <v>1</v>
      </c>
      <c r="H3" s="70" t="str">
        <f>IF(G3="","",VLOOKUP(G3,$C$3:$E$26,2,FALSE))</f>
        <v>Амелиа Николов (187)</v>
      </c>
      <c r="I3" s="59"/>
      <c r="J3" s="60"/>
      <c r="K3" s="60"/>
      <c r="L3" s="60"/>
      <c r="M3" s="60"/>
      <c r="N3" s="60"/>
      <c r="O3" s="60"/>
      <c r="P3" s="61"/>
    </row>
    <row r="4" spans="2:68" ht="16.149999999999999" thickBot="1">
      <c r="B4" s="206" t="s">
        <v>55</v>
      </c>
      <c r="C4" s="206">
        <v>2</v>
      </c>
      <c r="D4" s="26" t="str">
        <f>IF(' I'!$X$3="","",' I'!$X$3)</f>
        <v>Моника Стајковска (337)</v>
      </c>
      <c r="G4" s="35"/>
      <c r="Q4" s="62"/>
      <c r="R4" s="74" t="str">
        <f>H3</f>
        <v>Амелиа Николов (187)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>Сара А.Стојановска (182)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149999999999999" thickBot="1">
      <c r="B6" s="49" t="s">
        <v>54</v>
      </c>
      <c r="C6" s="49">
        <v>4</v>
      </c>
      <c r="D6" s="28" t="str">
        <f>IF(' II'!$X$3="","",' II'!$X$3)</f>
        <v>Софија Хасану (194)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Ива Димитриевска (219)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149999999999999" thickBot="1">
      <c r="B8" s="206" t="s">
        <v>53</v>
      </c>
      <c r="C8" s="206">
        <v>6</v>
      </c>
      <c r="D8" s="26" t="str">
        <f>IF(' III'!$X$3="","",' III'!$X$3)</f>
        <v>Изабела Ковачовска (140)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>Сара С.Стојановска (183)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149999999999999" thickBot="1">
      <c r="B10" s="49" t="s">
        <v>52</v>
      </c>
      <c r="C10" s="49">
        <v>8</v>
      </c>
      <c r="D10" s="28" t="str">
        <f>IF(IV!$X$3="","",IV!$X$3)</f>
        <v>Матеја Смолиќ (214)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149999999999999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149999999999999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7" t="str">
        <f>IF(BE25="","",IF(BE25&gt;BE26,AW25,AW26))</f>
        <v/>
      </c>
    </row>
    <row r="16" spans="2:68" ht="16.149999999999999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7" t="str">
        <f>IF(BE25="","",IF(BE25&lt;BE26,AW25,AW26))</f>
        <v/>
      </c>
      <c r="BI16" s="427"/>
      <c r="BJ16" s="42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7"/>
      <c r="BI17" s="427"/>
      <c r="BJ17" s="428"/>
    </row>
    <row r="18" spans="2:63" ht="16.149999999999999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7"/>
      <c r="BJ18" s="428"/>
    </row>
    <row r="19" spans="2:63" ht="16.149999999999999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9" t="str">
        <f>IF(BE25=BE26,"",IF(OR(BE34&gt;BE35,BE34&lt;BE35),"",AW35))</f>
        <v/>
      </c>
    </row>
    <row r="20" spans="2:63" ht="16.149999999999999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0" t="s">
        <v>58</v>
      </c>
      <c r="BJ20" s="429"/>
    </row>
    <row r="21" spans="2:63" ht="16.149999999999999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3" t="s">
        <v>59</v>
      </c>
      <c r="BI21" s="431"/>
      <c r="BJ21" s="42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4"/>
      <c r="BI22" s="431"/>
      <c r="BJ22" s="436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5"/>
      <c r="BI23" s="432"/>
      <c r="BJ23" s="437"/>
    </row>
    <row r="24" spans="2:63" ht="16.149999999999999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149999999999999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Сара А.Стојановска (182)</v>
      </c>
      <c r="AT27" s="80"/>
      <c r="AV27" s="38"/>
      <c r="BG27" s="439" t="s">
        <v>81</v>
      </c>
      <c r="BH27" s="440"/>
      <c r="BI27" s="440"/>
      <c r="BJ27" s="440"/>
      <c r="BK27" s="441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Сара А.Стојановска (182)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2" t="str">
        <f>IF(BE25="","",IF(BE25&gt;BE26,AW25,AW26))</f>
        <v/>
      </c>
      <c r="BJ28" s="442"/>
      <c r="BK28" s="442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3" t="str">
        <f>IF(BE25="","",IF(BE25&lt;BE26,AW25,AW26))</f>
        <v/>
      </c>
      <c r="BJ29" s="443"/>
      <c r="BK29" s="443"/>
    </row>
    <row r="30" spans="2:63" ht="16.149999999999999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4" t="str">
        <f>IF(BE25=BE26,"",IF(BE34=BE35,AW34,IF(BE34&gt;BE35,AW34,AW35)))</f>
        <v/>
      </c>
      <c r="BJ30" s="444"/>
      <c r="BK30" s="444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4" t="str">
        <f>IF(BE25=BE26,"",IF(BE34=BE35,AW35,IF(BE34&lt;BE35,AW34,AW35)))</f>
        <v/>
      </c>
      <c r="BJ31" s="444"/>
      <c r="BK31" s="444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5" t="str">
        <f>IF(AJ7="","",IF(AJ7&lt;AJ8,AB7,AB8))</f>
        <v/>
      </c>
      <c r="BJ32" s="445"/>
      <c r="BK32" s="445"/>
    </row>
    <row r="33" spans="3:63" ht="15.75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5" t="str">
        <f>IF(AJ19="","",IF(AJ19&lt;AJ20,AB19,AB20))</f>
        <v/>
      </c>
      <c r="BJ33" s="445"/>
      <c r="BK33" s="445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5" t="str">
        <f>IF(AJ31="","",IF(AJ31&lt;AJ32,AB31,AB32))</f>
        <v/>
      </c>
      <c r="BJ34" s="445"/>
      <c r="BK34" s="445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5" t="str">
        <f>IF(AJ43="","",IF(AJ43&lt;AJ44,AB43,AB44))</f>
        <v/>
      </c>
      <c r="BJ35" s="445"/>
      <c r="BK35" s="445"/>
    </row>
    <row r="36" spans="3:63" ht="15.75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2" t="str">
        <f>IF(Z4="","",IF(Z4&lt;Z5,R4,R5))</f>
        <v/>
      </c>
      <c r="BJ36" s="462"/>
      <c r="BK36" s="462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2" t="str">
        <f>IF(Z10="","",IF(Z10&lt;Z11,R10,R11))</f>
        <v/>
      </c>
      <c r="BJ37" s="462"/>
      <c r="BK37" s="462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2" t="str">
        <f>IF(Z16="","",IF(Z16&lt;Z17,R16,R17))</f>
        <v/>
      </c>
      <c r="BJ38" s="462"/>
      <c r="BK38" s="462"/>
    </row>
    <row r="39" spans="3:63" ht="15.75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2" t="str">
        <f>IF(Z22="","",IF(Z22&lt;Z23,R22,R23))</f>
        <v/>
      </c>
      <c r="BJ39" s="462"/>
      <c r="BK39" s="462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2" t="str">
        <f>IF(Z28="","",IF(Z28&lt;Z29,R28,R29))</f>
        <v/>
      </c>
      <c r="BJ40" s="462"/>
      <c r="BK40" s="462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2" t="str">
        <f>IF(Z34="","",IF(Z34&lt;Z35,R34,R35))</f>
        <v/>
      </c>
      <c r="BJ41" s="462"/>
      <c r="BK41" s="462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2" t="str">
        <f>IF(Z40="","",IF(Z40&lt;Z41,R40,R41))</f>
        <v/>
      </c>
      <c r="BJ42" s="462"/>
      <c r="BK42" s="462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2" t="str">
        <f>IF(Z46="","",IF(Z46&lt;Z47,R46,R47))</f>
        <v/>
      </c>
      <c r="BJ43" s="462"/>
      <c r="BK43" s="462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8"/>
      <c r="BJ50" s="438"/>
      <c r="BK50" s="438"/>
    </row>
    <row r="51" spans="8:63">
      <c r="H51"/>
      <c r="I51"/>
      <c r="J51"/>
      <c r="K51"/>
      <c r="L51"/>
      <c r="M51"/>
      <c r="N51"/>
      <c r="O51"/>
      <c r="P51"/>
      <c r="BH51" s="4"/>
      <c r="BI51" s="438"/>
      <c r="BJ51" s="438"/>
      <c r="BK51" s="438"/>
    </row>
    <row r="52" spans="8:63">
      <c r="H52"/>
      <c r="I52"/>
      <c r="J52"/>
      <c r="K52"/>
      <c r="L52"/>
      <c r="M52"/>
      <c r="N52"/>
      <c r="O52"/>
      <c r="P52"/>
      <c r="BH52" s="4"/>
      <c r="BI52" s="438"/>
      <c r="BJ52" s="438"/>
      <c r="BK52" s="438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75"/>
  <cols>
    <col min="2" max="2" width="11.73046875" customWidth="1"/>
    <col min="4" max="4" width="31.3984375" customWidth="1"/>
    <col min="5" max="5" width="31.73046875" style="316" customWidth="1"/>
    <col min="6" max="6" width="5.59765625" style="316" customWidth="1"/>
    <col min="7" max="7" width="9.1328125" style="167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customWidth="1"/>
    <col min="19" max="26" width="3" customWidth="1"/>
    <col min="28" max="28" width="31.3984375" customWidth="1"/>
    <col min="29" max="36" width="3" customWidth="1"/>
    <col min="38" max="38" width="31.3984375" customWidth="1"/>
    <col min="39" max="46" width="3" customWidth="1"/>
    <col min="49" max="49" width="31.3984375" customWidth="1"/>
    <col min="50" max="57" width="3" customWidth="1"/>
    <col min="59" max="61" width="31.3984375" customWidth="1"/>
  </cols>
  <sheetData>
    <row r="1" spans="2:61">
      <c r="C1" s="448" t="s">
        <v>61</v>
      </c>
      <c r="D1" s="426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149999999999999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Амелиа Николов (187)</v>
      </c>
      <c r="E3" s="316" t="s">
        <v>594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149999999999999" thickBot="1">
      <c r="B4" s="49" t="s">
        <v>55</v>
      </c>
      <c r="C4" s="49">
        <v>2</v>
      </c>
      <c r="D4" s="24" t="str">
        <f>IF(' I'!$X$3="","",' I'!$X$3)</f>
        <v>Моника Стајковска (337)</v>
      </c>
      <c r="F4" s="316">
        <v>2</v>
      </c>
      <c r="G4" s="170" t="s">
        <v>839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Сара А.Стојановска (182)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149999999999999" thickBot="1">
      <c r="B6" s="49" t="s">
        <v>54</v>
      </c>
      <c r="C6" s="49">
        <v>4</v>
      </c>
      <c r="D6" s="28" t="str">
        <f>IF(' II'!$X$3="","",' II'!$X$3)</f>
        <v>Софија Хасану (194)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Ива Димитриевска (219)</v>
      </c>
      <c r="F7" s="316">
        <v>3</v>
      </c>
      <c r="G7" s="170" t="s">
        <v>839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149999999999999" thickBot="1">
      <c r="B8" s="49" t="s">
        <v>53</v>
      </c>
      <c r="C8" s="49">
        <v>6</v>
      </c>
      <c r="D8" s="24" t="str">
        <f>IF(' III'!$X$3="","",' III'!$X$3)</f>
        <v>Изабела Ковачовска (140)</v>
      </c>
      <c r="E8" s="316" t="s">
        <v>840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>Сара С.Стојановска (183)</v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149999999999999" thickBot="1">
      <c r="B10" s="49" t="s">
        <v>52</v>
      </c>
      <c r="C10" s="49">
        <v>8</v>
      </c>
      <c r="D10" s="28" t="str">
        <f>IF(IV!$X$3="","",IV!$X$3)</f>
        <v>Матеја Смолиќ (214)</v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149999999999999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149999999999999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839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7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595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7" t="str">
        <f>IF(BE33=BE34,"",IF(BE33="","",IF(BE33&lt;BE34,AW33,AW34)))</f>
        <v/>
      </c>
      <c r="BH16" s="427"/>
      <c r="BI16" s="428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7"/>
      <c r="BH17" s="427"/>
      <c r="BI17" s="428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7"/>
      <c r="BI18" s="428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595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29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839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0" t="s">
        <v>58</v>
      </c>
      <c r="BI20" s="429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1"/>
      <c r="BI21" s="429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3" t="s">
        <v>59</v>
      </c>
      <c r="BH22" s="431"/>
      <c r="BI22" s="436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4"/>
      <c r="BH23" s="432"/>
      <c r="BI23" s="437"/>
    </row>
    <row r="24" spans="2:61" ht="16.149999999999999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149999999999999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840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149999999999999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839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149999999999999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839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149999999999999" thickBot="1">
      <c r="B32" s="49" t="s">
        <v>28</v>
      </c>
      <c r="C32" s="49">
        <v>30</v>
      </c>
      <c r="D32" s="24" t="str">
        <f>IF(XV!$X$3="","",XV!$X$3)</f>
        <v/>
      </c>
      <c r="E32" s="316" t="s">
        <v>596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149999999999999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5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596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839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7" t="s">
        <v>841</v>
      </c>
      <c r="C39" s="467"/>
      <c r="D39" s="467"/>
      <c r="E39" s="351"/>
      <c r="F39" s="316">
        <v>19</v>
      </c>
      <c r="G39" s="171" t="s">
        <v>839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7"/>
      <c r="C40" s="467"/>
      <c r="D40" s="467"/>
      <c r="E40" s="316" t="s">
        <v>840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6" t="str">
        <f>IF(BE33="","",IF(BE33&gt;BE34,AW33,AW34))</f>
        <v/>
      </c>
    </row>
    <row r="41" spans="2:61">
      <c r="B41" s="467"/>
      <c r="C41" s="467"/>
      <c r="D41" s="467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6"/>
    </row>
    <row r="42" spans="2:61">
      <c r="B42" s="467"/>
      <c r="C42" s="467"/>
      <c r="D42" s="467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9" t="str">
        <f>IF(BE33=BE34,"",IF(BE33="","",IF(BE33&lt;BE34,AW33,AW34)))</f>
        <v/>
      </c>
      <c r="BH42" s="466"/>
      <c r="BI42" s="466" t="str">
        <f>IF(BE33=BE34,"",IF(BE41=BE42,AW41,IF(BE41&gt;BE42,AW41,AW42)))</f>
        <v/>
      </c>
    </row>
    <row r="43" spans="2:61">
      <c r="B43" s="467"/>
      <c r="C43" s="467"/>
      <c r="D43" s="467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9"/>
      <c r="BI43" s="466"/>
    </row>
    <row r="44" spans="2:61">
      <c r="B44" s="467"/>
      <c r="C44" s="467"/>
      <c r="D44" s="467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9"/>
      <c r="BI44" s="466"/>
    </row>
    <row r="45" spans="2:61" ht="16.350000000000001" customHeight="1" thickBot="1">
      <c r="B45" s="467"/>
      <c r="C45" s="467"/>
      <c r="D45" s="467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29" t="str">
        <f>IF(BE33=BE34,"",IF(OR(BE41&gt;BE42,BE41&lt;BE42),"",AW42))</f>
        <v/>
      </c>
    </row>
    <row r="46" spans="2:61" ht="16.350000000000001" customHeight="1" thickBot="1">
      <c r="B46" s="467"/>
      <c r="C46" s="467"/>
      <c r="D46" s="467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0" t="s">
        <v>58</v>
      </c>
      <c r="BI46" s="429"/>
    </row>
    <row r="47" spans="2:61" ht="16.350000000000001" customHeight="1" thickBot="1">
      <c r="B47" s="467"/>
      <c r="C47" s="467"/>
      <c r="D47" s="467"/>
      <c r="F47" s="316">
        <v>23</v>
      </c>
      <c r="G47" s="171" t="s">
        <v>839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1"/>
      <c r="BI47" s="468"/>
    </row>
    <row r="48" spans="2:61">
      <c r="E48" s="316" t="s">
        <v>595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3" t="s">
        <v>59</v>
      </c>
      <c r="BH48" s="431"/>
      <c r="BI48" s="436" t="s">
        <v>60</v>
      </c>
    </row>
    <row r="49" spans="5:62" ht="16.149999999999999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4"/>
      <c r="BH49" s="432"/>
      <c r="BI49" s="437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595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39" t="s">
        <v>81</v>
      </c>
      <c r="BG51" s="440"/>
      <c r="BH51" s="440"/>
      <c r="BI51" s="440"/>
      <c r="BJ51" s="441"/>
    </row>
    <row r="52" spans="5:62">
      <c r="F52" s="316">
        <v>26</v>
      </c>
      <c r="G52" s="168" t="s">
        <v>839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5" t="str">
        <f>IF(BE33="","",IF(BE33&gt;BE34,AW33,AW34))</f>
        <v/>
      </c>
      <c r="BI52" s="465"/>
      <c r="BJ52" s="465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3" t="str">
        <f>IF(BE33=BE34,"",IF(BE33="","",IF(BE33&lt;BE34,AW33,AW34)))</f>
        <v/>
      </c>
      <c r="BI53" s="443"/>
      <c r="BJ53" s="443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4" t="str">
        <f>IF(BE33=BE34,"",IF(BE41=BE42,AW41,IF(BE41&gt;BE42,AW41,AW42)))</f>
        <v/>
      </c>
      <c r="BI54" s="444"/>
      <c r="BJ54" s="444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4" t="str">
        <f>IF(BE33=BE34,"",IF(BE41=BE42,AW42,IF(BE42&lt;BE41,AW42,AW41)))</f>
        <v/>
      </c>
      <c r="BI55" s="444"/>
      <c r="BJ55" s="444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5" t="str">
        <f>IF(AJ9="","",IF(AJ9&lt;AJ10,AB9,AB10))</f>
        <v/>
      </c>
      <c r="BI56" s="445"/>
      <c r="BJ56" s="445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5" t="str">
        <f>IF(AJ25="","",IF(AJ25&lt;AJ26,AB25,AB26))</f>
        <v/>
      </c>
      <c r="BI57" s="445"/>
      <c r="BJ57" s="445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5" t="str">
        <f>IF(AJ41="","",IF(AJ41&lt;AJ42,AB41,AB42))</f>
        <v/>
      </c>
      <c r="BI58" s="445"/>
      <c r="BJ58" s="445"/>
    </row>
    <row r="59" spans="5:62">
      <c r="E59" s="316" t="s">
        <v>840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5" t="str">
        <f>IF(AJ57="","",IF(AJ57&lt;AJ58,AB57,AB58))</f>
        <v/>
      </c>
      <c r="BI59" s="445"/>
      <c r="BJ59" s="445"/>
    </row>
    <row r="60" spans="5:62">
      <c r="F60" s="316">
        <v>30</v>
      </c>
      <c r="G60" s="168" t="s">
        <v>839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2" t="str">
        <f>IF(Z5="","",IF(Z5&lt;Z6,R5,R6))</f>
        <v/>
      </c>
      <c r="BI60" s="462"/>
      <c r="BJ60" s="462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2" t="str">
        <f>IF(Z13="","",IF(Z13&lt;Z14,R13,R14))</f>
        <v/>
      </c>
      <c r="BI61" s="462"/>
      <c r="BJ61" s="462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2" t="str">
        <f>IF(Z21="","",IF(Z21&lt;Z22,R21,R22))</f>
        <v/>
      </c>
      <c r="BI62" s="462"/>
      <c r="BJ62" s="462"/>
    </row>
    <row r="63" spans="5:62">
      <c r="F63" s="316">
        <v>31</v>
      </c>
      <c r="G63" s="171" t="s">
        <v>839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2" t="str">
        <f>IF(Z29="","",IF(Z29&lt;Z30,R29,R30))</f>
        <v/>
      </c>
      <c r="BI63" s="462"/>
      <c r="BJ63" s="462"/>
    </row>
    <row r="64" spans="5:62">
      <c r="E64" s="316" t="s">
        <v>597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2" t="str">
        <f>IF(Z37="","",IF(Z37&lt;Z38,R37,R38))</f>
        <v/>
      </c>
      <c r="BI64" s="462"/>
      <c r="BJ64" s="462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2" t="str">
        <f>IF(Z45="","",IF(Z45&lt;Z46,R45,R46))</f>
        <v/>
      </c>
      <c r="BI65" s="462"/>
      <c r="BJ65" s="462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2" t="str">
        <f>IF(Z53="","",IF(Z53&lt;Z54,R53,R54))</f>
        <v/>
      </c>
      <c r="BI66" s="462"/>
      <c r="BJ66" s="462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2" t="str">
        <f>IF(Z61="","",IF(Z61&lt;Z62,R61,R62))</f>
        <v/>
      </c>
      <c r="BI67" s="462"/>
      <c r="BJ67" s="462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25"/>
  <cols>
    <col min="1" max="1" width="4.265625" customWidth="1"/>
    <col min="2" max="2" width="8.59765625" customWidth="1"/>
    <col min="4" max="4" width="31.3984375" customWidth="1"/>
    <col min="5" max="5" width="8.86328125" style="2"/>
    <col min="6" max="6" width="8.86328125" style="58"/>
    <col min="7" max="7" width="31.398437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328125" style="11" customWidth="1"/>
    <col min="17" max="17" width="31.3984375" style="2" customWidth="1"/>
    <col min="18" max="25" width="3" style="2" customWidth="1"/>
    <col min="26" max="26" width="8.86328125" style="2"/>
    <col min="27" max="27" width="31.3984375" style="2" customWidth="1"/>
    <col min="28" max="35" width="3" style="2" customWidth="1"/>
    <col min="36" max="36" width="8.86328125" style="2"/>
    <col min="37" max="37" width="31.1328125" style="2" customWidth="1"/>
    <col min="38" max="45" width="3.1328125" style="2" customWidth="1"/>
    <col min="46" max="46" width="4.59765625" style="2" customWidth="1"/>
    <col min="47" max="47" width="4.59765625" customWidth="1"/>
    <col min="48" max="48" width="31.3984375" style="2" customWidth="1"/>
    <col min="49" max="56" width="3" style="2" customWidth="1"/>
    <col min="59" max="59" width="31.3984375" customWidth="1"/>
    <col min="60" max="67" width="3" customWidth="1"/>
  </cols>
  <sheetData>
    <row r="1" spans="2:59">
      <c r="C1" s="448" t="s">
        <v>61</v>
      </c>
      <c r="D1" s="426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4.6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>Амелиа Николов (187)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149999999999999" thickBot="1">
      <c r="B4" s="49" t="s">
        <v>55</v>
      </c>
      <c r="C4" s="49">
        <v>2</v>
      </c>
      <c r="D4" s="24" t="str">
        <f>IF(' I'!$X$3="","",' I'!$X$3)</f>
        <v>Моника Стајковска (337)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>Сара А.Стојановска (182)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149999999999999" thickBot="1">
      <c r="B6" s="49" t="s">
        <v>54</v>
      </c>
      <c r="C6" s="49">
        <v>4</v>
      </c>
      <c r="D6" s="28" t="str">
        <f>IF(' II'!$X$3="","",' II'!$X$3)</f>
        <v>Софија Хасану (194)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>Ива Димитриевска (219)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149999999999999" thickBot="1">
      <c r="B8" s="49" t="s">
        <v>53</v>
      </c>
      <c r="C8" s="49">
        <v>6</v>
      </c>
      <c r="D8" s="24" t="str">
        <f>IF(' III'!$X$3="","",' III'!$X$3)</f>
        <v>Изабела Ковачовска (140)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>Сара С.Стојановска (183)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149999999999999" thickBot="1">
      <c r="B10" s="49" t="s">
        <v>52</v>
      </c>
      <c r="C10" s="49">
        <v>8</v>
      </c>
      <c r="D10" s="28" t="str">
        <f>IF(IV!$X$3="","",IV!$X$3)</f>
        <v>Матеја Смолиќ (214)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149999999999999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149999999999999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149999999999999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149999999999999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149999999999999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149999999999999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149999999999999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149999999999999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149999999999999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149999999999999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149999999999999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149999999999999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149999999999999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149999999999999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149999999999999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149999999999999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149999999999999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149999999999999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149999999999999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149999999999999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149999999999999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2" sqref="C652"/>
    </sheetView>
  </sheetViews>
  <sheetFormatPr defaultRowHeight="14.25"/>
  <cols>
    <col min="2" max="3" width="24.13281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691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790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4.6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691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790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790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691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2" t="s">
        <v>294</v>
      </c>
      <c r="C160" s="75" t="s">
        <v>291</v>
      </c>
    </row>
    <row r="161" spans="1:3" ht="14.6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622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622</v>
      </c>
    </row>
    <row r="166" spans="1:3">
      <c r="A166" s="75">
        <v>167</v>
      </c>
      <c r="B166" s="328" t="s">
        <v>300</v>
      </c>
      <c r="C166" s="75" t="s">
        <v>622</v>
      </c>
    </row>
    <row r="167" spans="1:3">
      <c r="A167" s="75">
        <v>168</v>
      </c>
      <c r="B167" s="328" t="s">
        <v>301</v>
      </c>
      <c r="C167" s="75" t="s">
        <v>622</v>
      </c>
    </row>
    <row r="168" spans="1:3" ht="14.6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4.6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790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623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691</v>
      </c>
    </row>
    <row r="188" spans="1:3">
      <c r="A188" s="75">
        <v>189</v>
      </c>
      <c r="B188" s="227" t="s">
        <v>322</v>
      </c>
      <c r="C188" s="75"/>
    </row>
    <row r="189" spans="1:3" ht="14.65" thickBot="1">
      <c r="A189" s="82">
        <v>190</v>
      </c>
      <c r="B189" s="233" t="s">
        <v>323</v>
      </c>
      <c r="C189" s="82" t="s">
        <v>692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692</v>
      </c>
    </row>
    <row r="194" spans="1:3">
      <c r="A194" s="75">
        <v>195</v>
      </c>
      <c r="B194" s="227" t="s">
        <v>328</v>
      </c>
      <c r="C194" s="75" t="s">
        <v>692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790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4.6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624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624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624</v>
      </c>
    </row>
    <row r="257" spans="1:3">
      <c r="A257" s="75">
        <v>258</v>
      </c>
      <c r="B257" s="227" t="s">
        <v>392</v>
      </c>
      <c r="C257" s="75" t="s">
        <v>624</v>
      </c>
    </row>
    <row r="258" spans="1:3">
      <c r="A258" s="75">
        <v>259</v>
      </c>
      <c r="B258" s="227" t="s">
        <v>393</v>
      </c>
      <c r="C258" s="75" t="s">
        <v>624</v>
      </c>
    </row>
    <row r="259" spans="1:3">
      <c r="A259" s="75">
        <v>260</v>
      </c>
      <c r="B259" s="227" t="s">
        <v>394</v>
      </c>
      <c r="C259" s="75" t="s">
        <v>624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790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693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693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622</v>
      </c>
    </row>
    <row r="291" spans="1:3">
      <c r="A291" s="75">
        <v>292</v>
      </c>
      <c r="B291" s="227" t="s">
        <v>427</v>
      </c>
      <c r="C291" s="75" t="s">
        <v>622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4.6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624</v>
      </c>
    </row>
    <row r="330" spans="1:3">
      <c r="A330" s="75">
        <v>331</v>
      </c>
      <c r="B330" s="227" t="s">
        <v>482</v>
      </c>
      <c r="C330" s="230" t="s">
        <v>624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4.6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622</v>
      </c>
    </row>
    <row r="363" spans="1:3">
      <c r="A363" s="75">
        <v>364</v>
      </c>
      <c r="B363" s="227" t="s">
        <v>519</v>
      </c>
      <c r="C363" s="75" t="s">
        <v>622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4.6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4.6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4.6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599</v>
      </c>
      <c r="C422" s="75"/>
    </row>
    <row r="423" spans="1:12">
      <c r="A423" s="75">
        <v>424</v>
      </c>
      <c r="B423" s="227" t="s">
        <v>625</v>
      </c>
      <c r="C423" s="75" t="s">
        <v>271</v>
      </c>
    </row>
    <row r="424" spans="1:12">
      <c r="A424" s="75">
        <v>425</v>
      </c>
      <c r="B424" s="227" t="s">
        <v>600</v>
      </c>
      <c r="C424" s="75"/>
    </row>
    <row r="425" spans="1:12">
      <c r="A425" s="75">
        <v>426</v>
      </c>
      <c r="B425" s="227" t="s">
        <v>601</v>
      </c>
      <c r="C425" s="75"/>
    </row>
    <row r="426" spans="1:12">
      <c r="A426" s="230">
        <v>427</v>
      </c>
      <c r="B426" s="231" t="s">
        <v>602</v>
      </c>
      <c r="C426" s="230"/>
    </row>
    <row r="427" spans="1:12">
      <c r="A427" s="75">
        <v>428</v>
      </c>
      <c r="B427" s="227" t="s">
        <v>603</v>
      </c>
      <c r="C427" s="75" t="s">
        <v>205</v>
      </c>
    </row>
    <row r="428" spans="1:12">
      <c r="A428" s="75">
        <v>429</v>
      </c>
      <c r="B428" s="227" t="s">
        <v>604</v>
      </c>
      <c r="C428" s="75" t="s">
        <v>205</v>
      </c>
    </row>
    <row r="429" spans="1:12">
      <c r="A429" s="75">
        <v>430</v>
      </c>
      <c r="B429" s="227" t="s">
        <v>605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606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607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608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626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627</v>
      </c>
      <c r="C434" s="75" t="s">
        <v>205</v>
      </c>
      <c r="D434" s="321"/>
    </row>
    <row r="435" spans="1:12">
      <c r="A435" s="75">
        <v>436</v>
      </c>
      <c r="B435" s="227" t="s">
        <v>628</v>
      </c>
      <c r="C435" s="75" t="s">
        <v>205</v>
      </c>
    </row>
    <row r="436" spans="1:12">
      <c r="A436" s="75">
        <v>437</v>
      </c>
      <c r="B436" s="227" t="s">
        <v>629</v>
      </c>
      <c r="C436" s="75"/>
    </row>
    <row r="437" spans="1:12">
      <c r="A437" s="75">
        <v>438</v>
      </c>
      <c r="B437" s="227" t="s">
        <v>630</v>
      </c>
      <c r="C437" s="75"/>
    </row>
    <row r="438" spans="1:12">
      <c r="A438" s="75">
        <v>439</v>
      </c>
      <c r="B438" s="227" t="s">
        <v>631</v>
      </c>
      <c r="C438" s="75"/>
    </row>
    <row r="439" spans="1:12">
      <c r="A439" s="75">
        <v>440</v>
      </c>
      <c r="B439" s="227" t="s">
        <v>632</v>
      </c>
      <c r="C439" s="230" t="s">
        <v>536</v>
      </c>
    </row>
    <row r="440" spans="1:12">
      <c r="A440" s="75">
        <v>441</v>
      </c>
      <c r="B440" s="227" t="s">
        <v>633</v>
      </c>
      <c r="C440" s="230" t="s">
        <v>536</v>
      </c>
    </row>
    <row r="441" spans="1:12">
      <c r="A441" s="75">
        <v>442</v>
      </c>
      <c r="B441" s="227" t="s">
        <v>634</v>
      </c>
      <c r="C441" s="230" t="s">
        <v>536</v>
      </c>
    </row>
    <row r="442" spans="1:12">
      <c r="A442" s="75">
        <v>443</v>
      </c>
      <c r="B442" s="227" t="s">
        <v>635</v>
      </c>
      <c r="C442" s="230" t="s">
        <v>331</v>
      </c>
    </row>
    <row r="443" spans="1:12">
      <c r="A443" s="75">
        <v>444</v>
      </c>
      <c r="B443" s="231" t="s">
        <v>636</v>
      </c>
      <c r="C443" s="230" t="s">
        <v>196</v>
      </c>
    </row>
    <row r="444" spans="1:12">
      <c r="A444" s="75">
        <v>445</v>
      </c>
      <c r="B444" s="231" t="s">
        <v>637</v>
      </c>
      <c r="C444" s="230" t="s">
        <v>196</v>
      </c>
    </row>
    <row r="445" spans="1:12">
      <c r="A445" s="75">
        <v>446</v>
      </c>
      <c r="B445" s="227" t="s">
        <v>638</v>
      </c>
      <c r="C445" s="230" t="s">
        <v>369</v>
      </c>
    </row>
    <row r="446" spans="1:12">
      <c r="A446" s="75">
        <v>447</v>
      </c>
      <c r="B446" s="227" t="s">
        <v>639</v>
      </c>
      <c r="C446" s="230" t="s">
        <v>210</v>
      </c>
    </row>
    <row r="447" spans="1:12">
      <c r="A447" s="75">
        <v>448</v>
      </c>
      <c r="B447" s="227" t="s">
        <v>640</v>
      </c>
      <c r="C447" s="230" t="s">
        <v>210</v>
      </c>
    </row>
    <row r="448" spans="1:12">
      <c r="A448" s="75">
        <v>449</v>
      </c>
      <c r="B448" s="227" t="s">
        <v>641</v>
      </c>
      <c r="C448" s="230"/>
    </row>
    <row r="449" spans="1:3">
      <c r="A449" s="230">
        <v>450</v>
      </c>
      <c r="B449" s="231" t="s">
        <v>642</v>
      </c>
      <c r="C449" s="230"/>
    </row>
    <row r="450" spans="1:3">
      <c r="A450" s="75">
        <v>451</v>
      </c>
      <c r="B450" s="227" t="s">
        <v>643</v>
      </c>
      <c r="C450" s="230" t="s">
        <v>398</v>
      </c>
    </row>
    <row r="451" spans="1:3">
      <c r="A451" s="75">
        <v>452</v>
      </c>
      <c r="B451" s="227" t="s">
        <v>644</v>
      </c>
      <c r="C451" s="230" t="s">
        <v>205</v>
      </c>
    </row>
    <row r="452" spans="1:3">
      <c r="A452" s="75">
        <v>453</v>
      </c>
      <c r="B452" s="227" t="s">
        <v>645</v>
      </c>
      <c r="C452" s="230" t="s">
        <v>205</v>
      </c>
    </row>
    <row r="453" spans="1:3">
      <c r="A453" s="75">
        <v>454</v>
      </c>
      <c r="B453" s="227" t="s">
        <v>646</v>
      </c>
      <c r="C453" s="230" t="s">
        <v>205</v>
      </c>
    </row>
    <row r="454" spans="1:3">
      <c r="A454" s="75">
        <v>455</v>
      </c>
      <c r="B454" s="227" t="s">
        <v>647</v>
      </c>
      <c r="C454" s="230" t="s">
        <v>205</v>
      </c>
    </row>
    <row r="455" spans="1:3">
      <c r="A455" s="75">
        <v>456</v>
      </c>
      <c r="B455" s="227" t="s">
        <v>648</v>
      </c>
      <c r="C455" s="230" t="s">
        <v>205</v>
      </c>
    </row>
    <row r="456" spans="1:3">
      <c r="A456" s="75">
        <v>457</v>
      </c>
      <c r="B456" s="227" t="s">
        <v>649</v>
      </c>
      <c r="C456" s="230" t="s">
        <v>205</v>
      </c>
    </row>
    <row r="457" spans="1:3">
      <c r="A457" s="230">
        <v>458</v>
      </c>
      <c r="B457" s="231" t="s">
        <v>650</v>
      </c>
      <c r="C457" s="75" t="s">
        <v>136</v>
      </c>
    </row>
    <row r="458" spans="1:3">
      <c r="A458" s="75">
        <v>459</v>
      </c>
      <c r="B458" s="227" t="s">
        <v>651</v>
      </c>
      <c r="C458" s="230"/>
    </row>
    <row r="459" spans="1:3">
      <c r="A459" s="75">
        <v>460</v>
      </c>
      <c r="B459" s="227" t="s">
        <v>652</v>
      </c>
      <c r="C459" s="230"/>
    </row>
    <row r="460" spans="1:3">
      <c r="A460" s="75">
        <v>461</v>
      </c>
      <c r="B460" s="227" t="s">
        <v>653</v>
      </c>
      <c r="C460" s="230"/>
    </row>
    <row r="461" spans="1:3">
      <c r="A461" s="75">
        <v>462</v>
      </c>
      <c r="B461" s="227" t="s">
        <v>654</v>
      </c>
      <c r="C461" s="230" t="s">
        <v>369</v>
      </c>
    </row>
    <row r="462" spans="1:3">
      <c r="A462" s="75">
        <v>463</v>
      </c>
      <c r="B462" s="227" t="s">
        <v>655</v>
      </c>
      <c r="C462" s="230"/>
    </row>
    <row r="463" spans="1:3">
      <c r="A463" s="75">
        <v>464</v>
      </c>
      <c r="B463" s="227" t="s">
        <v>656</v>
      </c>
      <c r="C463" s="230"/>
    </row>
    <row r="464" spans="1:3">
      <c r="A464" s="230">
        <v>465</v>
      </c>
      <c r="B464" s="231" t="s">
        <v>657</v>
      </c>
      <c r="C464" s="230"/>
    </row>
    <row r="465" spans="1:3">
      <c r="A465" s="75">
        <v>466</v>
      </c>
      <c r="B465" s="227" t="s">
        <v>658</v>
      </c>
      <c r="C465" s="230"/>
    </row>
    <row r="466" spans="1:3">
      <c r="A466" s="75">
        <v>467</v>
      </c>
      <c r="B466" s="227" t="s">
        <v>659</v>
      </c>
      <c r="C466" s="230"/>
    </row>
    <row r="467" spans="1:3">
      <c r="A467" s="75">
        <v>468</v>
      </c>
      <c r="B467" s="231" t="s">
        <v>660</v>
      </c>
      <c r="C467" s="230"/>
    </row>
    <row r="468" spans="1:3">
      <c r="A468" s="75">
        <v>469</v>
      </c>
      <c r="B468" s="231" t="s">
        <v>661</v>
      </c>
      <c r="C468" s="230"/>
    </row>
    <row r="469" spans="1:3" ht="28.5">
      <c r="A469" s="75">
        <v>470</v>
      </c>
      <c r="B469" s="335" t="s">
        <v>662</v>
      </c>
      <c r="C469" s="230" t="s">
        <v>271</v>
      </c>
    </row>
    <row r="470" spans="1:3">
      <c r="A470" s="75">
        <v>471</v>
      </c>
      <c r="B470" s="227" t="s">
        <v>663</v>
      </c>
      <c r="C470" s="230" t="s">
        <v>271</v>
      </c>
    </row>
    <row r="471" spans="1:3">
      <c r="A471" s="75">
        <v>472</v>
      </c>
      <c r="B471" s="227" t="s">
        <v>664</v>
      </c>
      <c r="C471" s="230" t="s">
        <v>271</v>
      </c>
    </row>
    <row r="472" spans="1:3">
      <c r="A472" s="230">
        <v>473</v>
      </c>
      <c r="B472" s="231" t="s">
        <v>665</v>
      </c>
      <c r="C472" s="230" t="s">
        <v>271</v>
      </c>
    </row>
    <row r="473" spans="1:3">
      <c r="A473" s="75">
        <v>474</v>
      </c>
      <c r="B473" s="227" t="s">
        <v>666</v>
      </c>
      <c r="C473" s="230"/>
    </row>
    <row r="474" spans="1:3">
      <c r="A474" s="230">
        <v>475</v>
      </c>
      <c r="B474" s="231" t="s">
        <v>667</v>
      </c>
      <c r="C474" s="230"/>
    </row>
    <row r="475" spans="1:3">
      <c r="A475" s="230">
        <v>477</v>
      </c>
      <c r="B475" s="231" t="s">
        <v>668</v>
      </c>
      <c r="C475" s="230"/>
    </row>
    <row r="476" spans="1:3">
      <c r="A476" s="230">
        <v>478</v>
      </c>
      <c r="B476" s="231" t="s">
        <v>669</v>
      </c>
      <c r="C476" s="230" t="s">
        <v>312</v>
      </c>
    </row>
    <row r="477" spans="1:3">
      <c r="A477" s="75">
        <v>479</v>
      </c>
      <c r="B477" s="227" t="s">
        <v>670</v>
      </c>
      <c r="C477" s="230" t="s">
        <v>624</v>
      </c>
    </row>
    <row r="478" spans="1:3">
      <c r="A478" s="75">
        <v>484</v>
      </c>
      <c r="B478" s="227" t="s">
        <v>609</v>
      </c>
      <c r="C478" s="230"/>
    </row>
    <row r="479" spans="1:3">
      <c r="A479" s="75">
        <v>485</v>
      </c>
      <c r="B479" s="227" t="s">
        <v>610</v>
      </c>
      <c r="C479" s="230" t="s">
        <v>271</v>
      </c>
    </row>
    <row r="480" spans="1:3">
      <c r="A480" s="75">
        <v>486</v>
      </c>
      <c r="B480" s="227" t="s">
        <v>611</v>
      </c>
      <c r="C480" s="230"/>
    </row>
    <row r="481" spans="1:3">
      <c r="A481" s="75">
        <v>487</v>
      </c>
      <c r="B481" s="227" t="s">
        <v>612</v>
      </c>
      <c r="C481" s="230" t="s">
        <v>271</v>
      </c>
    </row>
    <row r="482" spans="1:3">
      <c r="A482" s="75">
        <v>488</v>
      </c>
      <c r="B482" s="227" t="s">
        <v>613</v>
      </c>
      <c r="C482" s="230"/>
    </row>
    <row r="483" spans="1:3">
      <c r="A483" s="75">
        <v>489</v>
      </c>
      <c r="B483" s="227" t="s">
        <v>614</v>
      </c>
      <c r="C483" s="230"/>
    </row>
    <row r="484" spans="1:3">
      <c r="A484" s="75">
        <v>490</v>
      </c>
      <c r="B484" s="227" t="s">
        <v>615</v>
      </c>
      <c r="C484" s="230"/>
    </row>
    <row r="485" spans="1:3">
      <c r="A485" s="75">
        <v>491</v>
      </c>
      <c r="B485" s="227" t="s">
        <v>616</v>
      </c>
      <c r="C485" s="230"/>
    </row>
    <row r="486" spans="1:3">
      <c r="A486" s="75">
        <v>492</v>
      </c>
      <c r="B486" s="227" t="s">
        <v>617</v>
      </c>
      <c r="C486" s="230" t="s">
        <v>271</v>
      </c>
    </row>
    <row r="487" spans="1:3">
      <c r="A487" s="75">
        <v>493</v>
      </c>
      <c r="B487" s="227" t="s">
        <v>618</v>
      </c>
      <c r="C487" s="230"/>
    </row>
    <row r="488" spans="1:3">
      <c r="A488" s="75">
        <v>494</v>
      </c>
      <c r="B488" s="227" t="s">
        <v>619</v>
      </c>
      <c r="C488" s="230"/>
    </row>
    <row r="489" spans="1:3">
      <c r="A489" s="75">
        <v>495</v>
      </c>
      <c r="B489" s="227" t="s">
        <v>694</v>
      </c>
      <c r="C489" s="230"/>
    </row>
    <row r="490" spans="1:3">
      <c r="A490" s="75">
        <v>496</v>
      </c>
      <c r="B490" s="227" t="s">
        <v>620</v>
      </c>
      <c r="C490" s="230"/>
    </row>
    <row r="491" spans="1:3">
      <c r="A491" s="75">
        <v>497</v>
      </c>
      <c r="B491" s="227" t="s">
        <v>621</v>
      </c>
      <c r="C491" s="230"/>
    </row>
    <row r="492" spans="1:3">
      <c r="A492" s="75">
        <v>499</v>
      </c>
      <c r="B492" s="227" t="s">
        <v>671</v>
      </c>
      <c r="C492" s="230" t="s">
        <v>536</v>
      </c>
    </row>
    <row r="493" spans="1:3">
      <c r="A493" s="75">
        <v>500</v>
      </c>
      <c r="B493" s="227" t="s">
        <v>672</v>
      </c>
      <c r="C493" s="230" t="s">
        <v>536</v>
      </c>
    </row>
    <row r="494" spans="1:3">
      <c r="A494" s="75">
        <v>501</v>
      </c>
      <c r="B494" s="227" t="s">
        <v>673</v>
      </c>
      <c r="C494" s="230" t="s">
        <v>536</v>
      </c>
    </row>
    <row r="495" spans="1:3">
      <c r="A495" s="75">
        <v>502</v>
      </c>
      <c r="B495" s="231" t="s">
        <v>674</v>
      </c>
      <c r="C495" s="230"/>
    </row>
    <row r="496" spans="1:3">
      <c r="A496" s="75">
        <v>503</v>
      </c>
      <c r="B496" s="227" t="s">
        <v>675</v>
      </c>
      <c r="C496" s="230" t="s">
        <v>205</v>
      </c>
    </row>
    <row r="497" spans="1:3">
      <c r="A497" s="75">
        <v>504</v>
      </c>
      <c r="B497" s="227" t="s">
        <v>676</v>
      </c>
      <c r="C497" s="230" t="s">
        <v>205</v>
      </c>
    </row>
    <row r="498" spans="1:3">
      <c r="A498" s="75">
        <v>505</v>
      </c>
      <c r="B498" s="227" t="s">
        <v>677</v>
      </c>
      <c r="C498" s="230" t="s">
        <v>205</v>
      </c>
    </row>
    <row r="499" spans="1:3">
      <c r="A499" s="75">
        <v>506</v>
      </c>
      <c r="B499" s="227" t="s">
        <v>678</v>
      </c>
      <c r="C499" s="230" t="s">
        <v>205</v>
      </c>
    </row>
    <row r="500" spans="1:3">
      <c r="A500" s="75">
        <v>507</v>
      </c>
      <c r="B500" s="227" t="s">
        <v>679</v>
      </c>
      <c r="C500" s="230" t="s">
        <v>205</v>
      </c>
    </row>
    <row r="501" spans="1:3">
      <c r="A501" s="75">
        <v>508</v>
      </c>
      <c r="B501" s="227" t="s">
        <v>680</v>
      </c>
      <c r="C501" s="230" t="s">
        <v>205</v>
      </c>
    </row>
    <row r="502" spans="1:3">
      <c r="A502" s="75">
        <v>509</v>
      </c>
      <c r="B502" s="227" t="s">
        <v>681</v>
      </c>
      <c r="C502" s="75" t="s">
        <v>790</v>
      </c>
    </row>
    <row r="503" spans="1:3">
      <c r="A503" s="75">
        <v>510</v>
      </c>
      <c r="B503" s="227" t="s">
        <v>682</v>
      </c>
      <c r="C503" s="75" t="s">
        <v>790</v>
      </c>
    </row>
    <row r="504" spans="1:3">
      <c r="A504" s="75">
        <v>511</v>
      </c>
      <c r="B504" s="227" t="s">
        <v>683</v>
      </c>
      <c r="C504" s="75" t="s">
        <v>790</v>
      </c>
    </row>
    <row r="505" spans="1:3">
      <c r="A505" s="75">
        <v>512</v>
      </c>
      <c r="B505" s="227" t="s">
        <v>684</v>
      </c>
      <c r="C505" s="75" t="s">
        <v>790</v>
      </c>
    </row>
    <row r="506" spans="1:3">
      <c r="A506" s="75">
        <v>513</v>
      </c>
      <c r="B506" s="227" t="s">
        <v>685</v>
      </c>
      <c r="C506" s="230"/>
    </row>
    <row r="507" spans="1:3">
      <c r="A507" s="75">
        <v>514</v>
      </c>
      <c r="B507" s="227" t="s">
        <v>686</v>
      </c>
      <c r="C507" s="230" t="s">
        <v>321</v>
      </c>
    </row>
    <row r="508" spans="1:3">
      <c r="A508" s="75">
        <v>515</v>
      </c>
      <c r="B508" s="227" t="s">
        <v>687</v>
      </c>
      <c r="C508" s="230" t="s">
        <v>692</v>
      </c>
    </row>
    <row r="509" spans="1:3">
      <c r="A509" s="230">
        <v>516</v>
      </c>
      <c r="B509" s="231" t="s">
        <v>688</v>
      </c>
      <c r="C509" s="230"/>
    </row>
    <row r="510" spans="1:3">
      <c r="A510" s="75">
        <v>517</v>
      </c>
      <c r="B510" s="227" t="s">
        <v>695</v>
      </c>
      <c r="C510" s="230" t="s">
        <v>261</v>
      </c>
    </row>
    <row r="511" spans="1:3">
      <c r="A511" s="75">
        <v>518</v>
      </c>
      <c r="B511" s="227" t="s">
        <v>696</v>
      </c>
      <c r="C511" s="230"/>
    </row>
    <row r="512" spans="1:3">
      <c r="A512" s="75">
        <v>519</v>
      </c>
      <c r="B512" s="227" t="s">
        <v>697</v>
      </c>
      <c r="C512" s="230" t="s">
        <v>691</v>
      </c>
    </row>
    <row r="513" spans="1:3">
      <c r="A513" s="75">
        <v>520</v>
      </c>
      <c r="B513" s="227" t="s">
        <v>698</v>
      </c>
      <c r="C513" s="230"/>
    </row>
    <row r="514" spans="1:3">
      <c r="A514" s="75">
        <v>521</v>
      </c>
      <c r="B514" s="227" t="s">
        <v>699</v>
      </c>
      <c r="C514" s="230" t="s">
        <v>691</v>
      </c>
    </row>
    <row r="515" spans="1:3">
      <c r="A515" s="75">
        <v>522</v>
      </c>
      <c r="B515" s="227" t="s">
        <v>700</v>
      </c>
      <c r="C515" s="230" t="s">
        <v>691</v>
      </c>
    </row>
    <row r="516" spans="1:3">
      <c r="A516" s="75">
        <v>523</v>
      </c>
      <c r="B516" s="227" t="s">
        <v>701</v>
      </c>
      <c r="C516" s="230" t="s">
        <v>691</v>
      </c>
    </row>
    <row r="517" spans="1:3">
      <c r="A517" s="230">
        <v>524</v>
      </c>
      <c r="B517" s="227" t="s">
        <v>702</v>
      </c>
      <c r="C517" s="230" t="s">
        <v>161</v>
      </c>
    </row>
    <row r="518" spans="1:3">
      <c r="A518" s="75">
        <v>525</v>
      </c>
      <c r="B518" s="227" t="s">
        <v>703</v>
      </c>
      <c r="C518" s="230"/>
    </row>
    <row r="519" spans="1:3">
      <c r="A519" s="75">
        <v>526</v>
      </c>
      <c r="B519" s="227" t="s">
        <v>704</v>
      </c>
      <c r="C519" s="230"/>
    </row>
    <row r="520" spans="1:3">
      <c r="A520" s="75">
        <v>527</v>
      </c>
      <c r="B520" s="227" t="s">
        <v>705</v>
      </c>
      <c r="C520" s="230" t="s">
        <v>175</v>
      </c>
    </row>
    <row r="521" spans="1:3">
      <c r="A521" s="75">
        <v>528</v>
      </c>
      <c r="B521" s="227" t="s">
        <v>706</v>
      </c>
      <c r="C521" s="230" t="s">
        <v>175</v>
      </c>
    </row>
    <row r="522" spans="1:3">
      <c r="A522" s="75">
        <v>529</v>
      </c>
      <c r="B522" s="227" t="s">
        <v>707</v>
      </c>
      <c r="C522" s="75" t="s">
        <v>136</v>
      </c>
    </row>
    <row r="523" spans="1:3">
      <c r="A523" s="230">
        <v>530</v>
      </c>
      <c r="B523" s="227" t="s">
        <v>708</v>
      </c>
      <c r="C523" s="230" t="s">
        <v>312</v>
      </c>
    </row>
    <row r="524" spans="1:3">
      <c r="A524" s="75">
        <v>531</v>
      </c>
      <c r="B524" s="227" t="s">
        <v>709</v>
      </c>
      <c r="C524" s="230"/>
    </row>
    <row r="525" spans="1:3">
      <c r="A525" s="75">
        <v>532</v>
      </c>
      <c r="B525" s="227" t="s">
        <v>710</v>
      </c>
      <c r="C525" s="230" t="s">
        <v>306</v>
      </c>
    </row>
    <row r="526" spans="1:3">
      <c r="A526" s="75">
        <v>533</v>
      </c>
      <c r="B526" s="227" t="s">
        <v>711</v>
      </c>
      <c r="C526" s="75" t="s">
        <v>398</v>
      </c>
    </row>
    <row r="527" spans="1:3">
      <c r="A527" s="75">
        <v>534</v>
      </c>
      <c r="B527" s="227" t="s">
        <v>712</v>
      </c>
      <c r="C527" s="75" t="s">
        <v>398</v>
      </c>
    </row>
    <row r="528" spans="1:3">
      <c r="A528" s="75">
        <v>535</v>
      </c>
      <c r="B528" s="227" t="s">
        <v>713</v>
      </c>
      <c r="C528" s="230"/>
    </row>
    <row r="529" spans="1:3">
      <c r="A529" s="75">
        <v>536</v>
      </c>
      <c r="B529" s="227" t="s">
        <v>714</v>
      </c>
      <c r="C529" s="230" t="s">
        <v>210</v>
      </c>
    </row>
    <row r="530" spans="1:3">
      <c r="A530" s="230">
        <v>537</v>
      </c>
      <c r="B530" s="227" t="s">
        <v>715</v>
      </c>
      <c r="C530" s="230"/>
    </row>
    <row r="531" spans="1:3">
      <c r="A531" s="230">
        <v>538</v>
      </c>
      <c r="B531" s="227" t="s">
        <v>716</v>
      </c>
      <c r="C531" s="230" t="s">
        <v>331</v>
      </c>
    </row>
    <row r="532" spans="1:3">
      <c r="A532" s="230">
        <v>539</v>
      </c>
      <c r="B532" s="231" t="s">
        <v>717</v>
      </c>
      <c r="C532" s="230"/>
    </row>
    <row r="533" spans="1:3">
      <c r="A533" s="75">
        <v>540</v>
      </c>
      <c r="B533" s="231" t="s">
        <v>718</v>
      </c>
      <c r="C533" s="230" t="s">
        <v>205</v>
      </c>
    </row>
    <row r="534" spans="1:3">
      <c r="A534" s="230">
        <v>541</v>
      </c>
      <c r="B534" s="231" t="s">
        <v>719</v>
      </c>
      <c r="C534" s="230" t="s">
        <v>205</v>
      </c>
    </row>
    <row r="535" spans="1:3">
      <c r="A535" s="230">
        <v>542</v>
      </c>
      <c r="B535" s="231" t="s">
        <v>720</v>
      </c>
      <c r="C535" s="230" t="s">
        <v>205</v>
      </c>
    </row>
    <row r="536" spans="1:3">
      <c r="A536" s="230">
        <v>543</v>
      </c>
      <c r="B536" s="231" t="s">
        <v>721</v>
      </c>
      <c r="C536" s="230" t="s">
        <v>205</v>
      </c>
    </row>
    <row r="537" spans="1:3">
      <c r="A537" s="75">
        <v>544</v>
      </c>
      <c r="B537" s="231" t="s">
        <v>722</v>
      </c>
      <c r="C537" s="230" t="s">
        <v>205</v>
      </c>
    </row>
    <row r="538" spans="1:3">
      <c r="A538" s="75">
        <v>545</v>
      </c>
      <c r="B538" s="231" t="s">
        <v>723</v>
      </c>
      <c r="C538" s="230" t="s">
        <v>205</v>
      </c>
    </row>
    <row r="539" spans="1:3">
      <c r="A539" s="75">
        <v>546</v>
      </c>
      <c r="B539" s="231" t="s">
        <v>724</v>
      </c>
      <c r="C539" s="230" t="s">
        <v>271</v>
      </c>
    </row>
    <row r="540" spans="1:3">
      <c r="A540" s="230">
        <v>547</v>
      </c>
      <c r="B540" s="231" t="s">
        <v>725</v>
      </c>
      <c r="C540" s="230" t="s">
        <v>271</v>
      </c>
    </row>
    <row r="541" spans="1:3">
      <c r="A541" s="230">
        <v>548</v>
      </c>
      <c r="B541" s="231" t="s">
        <v>726</v>
      </c>
      <c r="C541" s="230" t="s">
        <v>271</v>
      </c>
    </row>
    <row r="542" spans="1:3">
      <c r="A542" s="230">
        <v>549</v>
      </c>
      <c r="B542" s="231" t="s">
        <v>727</v>
      </c>
      <c r="C542" s="230" t="s">
        <v>271</v>
      </c>
    </row>
    <row r="543" spans="1:3">
      <c r="A543" s="75">
        <v>550</v>
      </c>
      <c r="B543" s="231" t="s">
        <v>728</v>
      </c>
      <c r="C543" s="230" t="s">
        <v>271</v>
      </c>
    </row>
    <row r="544" spans="1:3">
      <c r="A544" s="230">
        <v>551</v>
      </c>
      <c r="B544" s="231" t="s">
        <v>729</v>
      </c>
      <c r="C544" s="230" t="s">
        <v>271</v>
      </c>
    </row>
    <row r="545" spans="1:3">
      <c r="A545" s="230">
        <v>552</v>
      </c>
      <c r="B545" s="231" t="s">
        <v>730</v>
      </c>
      <c r="C545" s="230"/>
    </row>
    <row r="546" spans="1:3">
      <c r="A546" s="230">
        <v>553</v>
      </c>
      <c r="B546" s="231" t="s">
        <v>731</v>
      </c>
      <c r="C546" s="230"/>
    </row>
    <row r="547" spans="1:3">
      <c r="A547" s="75">
        <v>554</v>
      </c>
      <c r="B547" s="231" t="s">
        <v>732</v>
      </c>
      <c r="C547" s="230" t="s">
        <v>271</v>
      </c>
    </row>
    <row r="548" spans="1:3">
      <c r="A548" s="75">
        <v>555</v>
      </c>
      <c r="B548" s="231" t="s">
        <v>733</v>
      </c>
      <c r="C548" s="230"/>
    </row>
    <row r="549" spans="1:3">
      <c r="A549" s="75">
        <v>556</v>
      </c>
      <c r="B549" s="231" t="s">
        <v>734</v>
      </c>
      <c r="C549" s="230" t="s">
        <v>271</v>
      </c>
    </row>
    <row r="550" spans="1:3">
      <c r="A550" s="230">
        <v>557</v>
      </c>
      <c r="B550" s="231" t="s">
        <v>735</v>
      </c>
      <c r="C550" s="230" t="s">
        <v>271</v>
      </c>
    </row>
    <row r="551" spans="1:3">
      <c r="A551" s="230">
        <v>558</v>
      </c>
      <c r="B551" s="231" t="s">
        <v>736</v>
      </c>
      <c r="C551" s="230" t="s">
        <v>271</v>
      </c>
    </row>
    <row r="552" spans="1:3">
      <c r="A552" s="230">
        <v>559</v>
      </c>
      <c r="B552" s="231" t="s">
        <v>737</v>
      </c>
      <c r="C552" s="230" t="s">
        <v>271</v>
      </c>
    </row>
    <row r="553" spans="1:3">
      <c r="A553" s="75">
        <v>560</v>
      </c>
      <c r="B553" s="231" t="s">
        <v>738</v>
      </c>
      <c r="C553" s="230" t="s">
        <v>271</v>
      </c>
    </row>
    <row r="554" spans="1:3">
      <c r="A554" s="230">
        <v>561</v>
      </c>
      <c r="B554" s="231" t="s">
        <v>739</v>
      </c>
      <c r="C554" s="230" t="s">
        <v>271</v>
      </c>
    </row>
    <row r="555" spans="1:3">
      <c r="A555" s="230">
        <v>562</v>
      </c>
      <c r="B555" s="231" t="s">
        <v>740</v>
      </c>
      <c r="C555" s="230" t="s">
        <v>271</v>
      </c>
    </row>
    <row r="556" spans="1:3">
      <c r="A556" s="230">
        <v>563</v>
      </c>
      <c r="B556" s="231" t="s">
        <v>741</v>
      </c>
      <c r="C556" s="230"/>
    </row>
    <row r="557" spans="1:3">
      <c r="A557" s="75">
        <v>564</v>
      </c>
      <c r="B557" s="231" t="s">
        <v>742</v>
      </c>
      <c r="C557" s="230" t="s">
        <v>271</v>
      </c>
    </row>
    <row r="558" spans="1:3">
      <c r="A558" s="75">
        <v>565</v>
      </c>
      <c r="B558" s="231" t="s">
        <v>743</v>
      </c>
      <c r="C558" s="230" t="s">
        <v>271</v>
      </c>
    </row>
    <row r="559" spans="1:3">
      <c r="A559" s="75">
        <v>566</v>
      </c>
      <c r="B559" s="231" t="s">
        <v>744</v>
      </c>
      <c r="C559" s="230" t="s">
        <v>271</v>
      </c>
    </row>
    <row r="560" spans="1:3">
      <c r="A560" s="230">
        <v>567</v>
      </c>
      <c r="B560" s="231" t="s">
        <v>745</v>
      </c>
      <c r="C560" s="230" t="s">
        <v>271</v>
      </c>
    </row>
    <row r="561" spans="1:3">
      <c r="A561" s="230">
        <v>568</v>
      </c>
      <c r="B561" s="231" t="s">
        <v>791</v>
      </c>
      <c r="C561" s="230" t="s">
        <v>271</v>
      </c>
    </row>
    <row r="562" spans="1:3">
      <c r="A562" s="230">
        <v>569</v>
      </c>
      <c r="B562" s="231" t="s">
        <v>746</v>
      </c>
      <c r="C562" s="230" t="s">
        <v>271</v>
      </c>
    </row>
    <row r="563" spans="1:3">
      <c r="A563" s="75">
        <v>570</v>
      </c>
      <c r="B563" s="231" t="s">
        <v>747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748</v>
      </c>
      <c r="C565" s="230" t="s">
        <v>271</v>
      </c>
    </row>
    <row r="566" spans="1:3">
      <c r="A566" s="230">
        <v>573</v>
      </c>
      <c r="B566" s="231" t="s">
        <v>749</v>
      </c>
      <c r="C566" s="230" t="s">
        <v>271</v>
      </c>
    </row>
    <row r="567" spans="1:3">
      <c r="A567" s="75">
        <v>574</v>
      </c>
      <c r="B567" s="231" t="s">
        <v>750</v>
      </c>
      <c r="C567" s="75" t="s">
        <v>398</v>
      </c>
    </row>
    <row r="568" spans="1:3">
      <c r="A568" s="75">
        <v>575</v>
      </c>
      <c r="B568" s="231" t="s">
        <v>751</v>
      </c>
      <c r="C568" s="75" t="s">
        <v>398</v>
      </c>
    </row>
    <row r="569" spans="1:3">
      <c r="A569" s="75">
        <v>576</v>
      </c>
      <c r="B569" s="231" t="s">
        <v>752</v>
      </c>
      <c r="C569" s="75" t="s">
        <v>398</v>
      </c>
    </row>
    <row r="570" spans="1:3">
      <c r="A570" s="230">
        <v>577</v>
      </c>
      <c r="B570" s="231" t="s">
        <v>753</v>
      </c>
      <c r="C570" s="75" t="s">
        <v>398</v>
      </c>
    </row>
    <row r="571" spans="1:3">
      <c r="A571" s="230">
        <v>578</v>
      </c>
      <c r="B571" s="231" t="s">
        <v>754</v>
      </c>
      <c r="C571" s="75" t="s">
        <v>398</v>
      </c>
    </row>
    <row r="572" spans="1:3">
      <c r="A572" s="230">
        <v>579</v>
      </c>
      <c r="B572" s="231" t="s">
        <v>755</v>
      </c>
      <c r="C572" s="230" t="s">
        <v>624</v>
      </c>
    </row>
    <row r="573" spans="1:3">
      <c r="A573" s="75">
        <v>580</v>
      </c>
      <c r="B573" s="231" t="s">
        <v>756</v>
      </c>
      <c r="C573" s="230" t="s">
        <v>624</v>
      </c>
    </row>
    <row r="574" spans="1:3">
      <c r="A574" s="230">
        <v>581</v>
      </c>
      <c r="B574" s="231" t="s">
        <v>757</v>
      </c>
      <c r="C574" s="230" t="s">
        <v>624</v>
      </c>
    </row>
    <row r="575" spans="1:3">
      <c r="A575" s="230">
        <v>582</v>
      </c>
      <c r="B575" s="231" t="s">
        <v>758</v>
      </c>
      <c r="C575" s="230" t="s">
        <v>624</v>
      </c>
    </row>
    <row r="576" spans="1:3">
      <c r="A576" s="230">
        <v>583</v>
      </c>
      <c r="B576" s="231" t="s">
        <v>759</v>
      </c>
      <c r="C576" s="230" t="s">
        <v>624</v>
      </c>
    </row>
    <row r="577" spans="1:3">
      <c r="A577" s="75">
        <v>584</v>
      </c>
      <c r="B577" s="231" t="s">
        <v>760</v>
      </c>
      <c r="C577" s="230" t="s">
        <v>624</v>
      </c>
    </row>
    <row r="578" spans="1:3">
      <c r="A578" s="75">
        <v>585</v>
      </c>
      <c r="B578" s="231" t="s">
        <v>761</v>
      </c>
      <c r="C578" s="230" t="s">
        <v>536</v>
      </c>
    </row>
    <row r="579" spans="1:3">
      <c r="A579" s="75">
        <v>586</v>
      </c>
      <c r="B579" s="231" t="s">
        <v>762</v>
      </c>
      <c r="C579" s="230" t="s">
        <v>536</v>
      </c>
    </row>
    <row r="580" spans="1:3">
      <c r="A580" s="230">
        <v>587</v>
      </c>
      <c r="B580" s="231" t="s">
        <v>763</v>
      </c>
      <c r="C580" s="230" t="s">
        <v>536</v>
      </c>
    </row>
    <row r="581" spans="1:3">
      <c r="A581" s="230">
        <v>588</v>
      </c>
      <c r="B581" s="231" t="s">
        <v>764</v>
      </c>
      <c r="C581" s="230" t="s">
        <v>536</v>
      </c>
    </row>
    <row r="582" spans="1:3">
      <c r="A582" s="230">
        <v>589</v>
      </c>
      <c r="B582" s="231" t="s">
        <v>765</v>
      </c>
      <c r="C582" s="230" t="s">
        <v>536</v>
      </c>
    </row>
    <row r="583" spans="1:3">
      <c r="A583" s="230">
        <v>590</v>
      </c>
      <c r="B583" s="231" t="s">
        <v>766</v>
      </c>
      <c r="C583" s="230" t="s">
        <v>536</v>
      </c>
    </row>
    <row r="584" spans="1:3">
      <c r="A584" s="230">
        <v>591</v>
      </c>
      <c r="B584" s="231" t="s">
        <v>767</v>
      </c>
      <c r="C584" s="230" t="s">
        <v>312</v>
      </c>
    </row>
    <row r="585" spans="1:3">
      <c r="A585" s="230">
        <v>592</v>
      </c>
      <c r="B585" s="231" t="s">
        <v>768</v>
      </c>
      <c r="C585" s="230" t="s">
        <v>341</v>
      </c>
    </row>
    <row r="586" spans="1:3">
      <c r="A586" s="75">
        <v>593</v>
      </c>
      <c r="B586" s="231" t="s">
        <v>769</v>
      </c>
      <c r="C586" s="230" t="s">
        <v>341</v>
      </c>
    </row>
    <row r="587" spans="1:3">
      <c r="A587" s="75">
        <v>594</v>
      </c>
      <c r="B587" s="231" t="s">
        <v>770</v>
      </c>
      <c r="C587" s="230" t="s">
        <v>341</v>
      </c>
    </row>
    <row r="588" spans="1:3">
      <c r="A588" s="75">
        <v>595</v>
      </c>
      <c r="B588" s="231" t="s">
        <v>771</v>
      </c>
      <c r="C588" s="230" t="s">
        <v>136</v>
      </c>
    </row>
    <row r="589" spans="1:3">
      <c r="A589" s="230">
        <v>596</v>
      </c>
      <c r="B589" s="231" t="s">
        <v>772</v>
      </c>
      <c r="C589" s="230" t="s">
        <v>196</v>
      </c>
    </row>
    <row r="590" spans="1:3">
      <c r="A590" s="230">
        <v>597</v>
      </c>
      <c r="B590" s="231" t="s">
        <v>773</v>
      </c>
      <c r="C590" s="230" t="s">
        <v>196</v>
      </c>
    </row>
    <row r="591" spans="1:3">
      <c r="A591" s="230">
        <v>598</v>
      </c>
      <c r="B591" s="231" t="s">
        <v>774</v>
      </c>
      <c r="C591" s="230" t="s">
        <v>196</v>
      </c>
    </row>
    <row r="592" spans="1:3">
      <c r="A592" s="230">
        <v>599</v>
      </c>
      <c r="B592" s="231" t="s">
        <v>792</v>
      </c>
      <c r="C592" s="230" t="s">
        <v>196</v>
      </c>
    </row>
    <row r="593" spans="1:6">
      <c r="A593" s="230">
        <v>600</v>
      </c>
      <c r="B593" s="231" t="s">
        <v>775</v>
      </c>
      <c r="C593" s="230" t="s">
        <v>321</v>
      </c>
    </row>
    <row r="594" spans="1:6">
      <c r="A594" s="230">
        <v>601</v>
      </c>
      <c r="B594" s="231" t="s">
        <v>776</v>
      </c>
      <c r="C594" s="230" t="s">
        <v>321</v>
      </c>
    </row>
    <row r="595" spans="1:6">
      <c r="A595" s="75">
        <v>602</v>
      </c>
      <c r="B595" s="231" t="s">
        <v>777</v>
      </c>
      <c r="C595" s="230" t="s">
        <v>321</v>
      </c>
    </row>
    <row r="596" spans="1:6">
      <c r="A596" s="75">
        <v>603</v>
      </c>
      <c r="B596" s="231" t="s">
        <v>778</v>
      </c>
      <c r="C596" s="230" t="s">
        <v>321</v>
      </c>
    </row>
    <row r="597" spans="1:6">
      <c r="A597" s="75">
        <v>604</v>
      </c>
      <c r="B597" s="231" t="s">
        <v>779</v>
      </c>
      <c r="C597" s="230"/>
    </row>
    <row r="598" spans="1:6">
      <c r="A598" s="230">
        <v>605</v>
      </c>
      <c r="B598" s="231" t="s">
        <v>780</v>
      </c>
      <c r="C598" s="230"/>
    </row>
    <row r="599" spans="1:6">
      <c r="A599" s="230">
        <v>606</v>
      </c>
      <c r="B599" s="231" t="s">
        <v>781</v>
      </c>
      <c r="C599" s="230" t="s">
        <v>369</v>
      </c>
    </row>
    <row r="600" spans="1:6">
      <c r="A600" s="230">
        <v>607</v>
      </c>
      <c r="B600" s="231" t="s">
        <v>782</v>
      </c>
      <c r="C600" s="230" t="s">
        <v>261</v>
      </c>
    </row>
    <row r="601" spans="1:6">
      <c r="A601" s="230">
        <v>608</v>
      </c>
      <c r="B601" s="231" t="s">
        <v>783</v>
      </c>
      <c r="C601" s="230" t="s">
        <v>261</v>
      </c>
    </row>
    <row r="602" spans="1:6">
      <c r="A602" s="75">
        <v>609</v>
      </c>
      <c r="B602" s="231" t="s">
        <v>784</v>
      </c>
      <c r="C602" s="230" t="s">
        <v>261</v>
      </c>
    </row>
    <row r="603" spans="1:6">
      <c r="A603" s="75">
        <v>610</v>
      </c>
      <c r="B603" s="231" t="s">
        <v>785</v>
      </c>
      <c r="C603" s="230" t="s">
        <v>261</v>
      </c>
    </row>
    <row r="604" spans="1:6">
      <c r="A604" s="75">
        <v>611</v>
      </c>
      <c r="B604" s="231" t="s">
        <v>786</v>
      </c>
      <c r="C604" s="230" t="s">
        <v>261</v>
      </c>
    </row>
    <row r="605" spans="1:6">
      <c r="A605" s="75">
        <v>612</v>
      </c>
      <c r="B605" s="231" t="s">
        <v>789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788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793</v>
      </c>
      <c r="C607" s="230" t="s">
        <v>624</v>
      </c>
    </row>
    <row r="608" spans="1:6">
      <c r="A608" s="230">
        <v>615</v>
      </c>
      <c r="B608" s="231" t="s">
        <v>794</v>
      </c>
      <c r="C608" s="230" t="s">
        <v>624</v>
      </c>
    </row>
    <row r="609" spans="1:3">
      <c r="A609" s="230">
        <v>616</v>
      </c>
      <c r="B609" s="231" t="s">
        <v>795</v>
      </c>
      <c r="C609" s="230" t="s">
        <v>624</v>
      </c>
    </row>
    <row r="610" spans="1:3">
      <c r="A610" s="230">
        <v>617</v>
      </c>
      <c r="B610" s="231" t="s">
        <v>796</v>
      </c>
      <c r="C610" s="230" t="s">
        <v>321</v>
      </c>
    </row>
    <row r="611" spans="1:3">
      <c r="A611" s="230">
        <v>618</v>
      </c>
      <c r="B611" s="231" t="s">
        <v>797</v>
      </c>
      <c r="C611" s="230" t="s">
        <v>321</v>
      </c>
    </row>
    <row r="612" spans="1:3">
      <c r="A612" s="75">
        <v>619</v>
      </c>
      <c r="B612" s="231" t="s">
        <v>798</v>
      </c>
      <c r="C612" s="75" t="s">
        <v>136</v>
      </c>
    </row>
    <row r="613" spans="1:3">
      <c r="A613" s="230">
        <v>620</v>
      </c>
      <c r="B613" s="231" t="s">
        <v>799</v>
      </c>
      <c r="C613" s="75" t="s">
        <v>790</v>
      </c>
    </row>
    <row r="614" spans="1:3">
      <c r="A614" s="75">
        <v>621</v>
      </c>
      <c r="B614" s="231" t="s">
        <v>800</v>
      </c>
      <c r="C614" s="75" t="s">
        <v>790</v>
      </c>
    </row>
    <row r="615" spans="1:3">
      <c r="A615" s="230">
        <v>622</v>
      </c>
      <c r="B615" s="231" t="s">
        <v>801</v>
      </c>
      <c r="C615" s="75" t="s">
        <v>790</v>
      </c>
    </row>
    <row r="616" spans="1:3">
      <c r="A616" s="75">
        <v>623</v>
      </c>
      <c r="B616" s="231" t="s">
        <v>802</v>
      </c>
      <c r="C616" s="75" t="s">
        <v>790</v>
      </c>
    </row>
    <row r="617" spans="1:3">
      <c r="A617" s="230">
        <v>624</v>
      </c>
      <c r="B617" s="231" t="s">
        <v>803</v>
      </c>
      <c r="C617" s="75" t="s">
        <v>790</v>
      </c>
    </row>
    <row r="618" spans="1:3">
      <c r="A618" s="230">
        <v>625</v>
      </c>
      <c r="B618" s="231" t="s">
        <v>804</v>
      </c>
      <c r="C618" s="75" t="s">
        <v>331</v>
      </c>
    </row>
    <row r="619" spans="1:3">
      <c r="A619" s="230">
        <v>626</v>
      </c>
      <c r="B619" s="231" t="s">
        <v>805</v>
      </c>
      <c r="C619" s="75" t="s">
        <v>136</v>
      </c>
    </row>
    <row r="620" spans="1:3">
      <c r="A620" s="230">
        <v>627</v>
      </c>
      <c r="B620" s="231" t="s">
        <v>806</v>
      </c>
      <c r="C620" s="75" t="s">
        <v>205</v>
      </c>
    </row>
    <row r="621" spans="1:3">
      <c r="A621" s="230">
        <v>628</v>
      </c>
      <c r="B621" s="231" t="s">
        <v>807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624</v>
      </c>
    </row>
    <row r="623" spans="1:3">
      <c r="A623" s="230">
        <v>630</v>
      </c>
      <c r="B623" s="231" t="s">
        <v>808</v>
      </c>
      <c r="C623" s="75" t="s">
        <v>624</v>
      </c>
    </row>
    <row r="624" spans="1:3">
      <c r="A624" s="230">
        <v>631</v>
      </c>
      <c r="B624" s="231" t="s">
        <v>809</v>
      </c>
      <c r="C624" s="75" t="s">
        <v>624</v>
      </c>
    </row>
    <row r="625" spans="1:3">
      <c r="A625" s="230">
        <v>632</v>
      </c>
      <c r="B625" s="231" t="s">
        <v>810</v>
      </c>
      <c r="C625" s="75" t="s">
        <v>790</v>
      </c>
    </row>
    <row r="626" spans="1:3">
      <c r="A626" s="230">
        <v>633</v>
      </c>
      <c r="B626" s="231" t="s">
        <v>811</v>
      </c>
      <c r="C626" s="75" t="s">
        <v>624</v>
      </c>
    </row>
    <row r="627" spans="1:3">
      <c r="A627" s="75">
        <v>634</v>
      </c>
      <c r="B627" s="231" t="s">
        <v>812</v>
      </c>
      <c r="C627" s="230" t="s">
        <v>536</v>
      </c>
    </row>
    <row r="628" spans="1:3">
      <c r="A628" s="75">
        <v>635</v>
      </c>
      <c r="B628" s="231" t="s">
        <v>813</v>
      </c>
      <c r="C628" s="230" t="s">
        <v>136</v>
      </c>
    </row>
    <row r="629" spans="1:3">
      <c r="A629" s="230">
        <v>636</v>
      </c>
      <c r="B629" s="231" t="s">
        <v>814</v>
      </c>
      <c r="C629" s="230" t="s">
        <v>341</v>
      </c>
    </row>
    <row r="630" spans="1:3">
      <c r="A630" s="230">
        <v>637</v>
      </c>
      <c r="B630" s="231" t="s">
        <v>815</v>
      </c>
      <c r="C630" s="230" t="s">
        <v>816</v>
      </c>
    </row>
    <row r="631" spans="1:3">
      <c r="A631" s="230">
        <v>638</v>
      </c>
      <c r="B631" s="231" t="s">
        <v>817</v>
      </c>
      <c r="C631" s="230" t="s">
        <v>341</v>
      </c>
    </row>
    <row r="632" spans="1:3">
      <c r="A632" s="230">
        <v>639</v>
      </c>
      <c r="B632" s="231" t="s">
        <v>818</v>
      </c>
      <c r="C632" s="230" t="s">
        <v>341</v>
      </c>
    </row>
    <row r="633" spans="1:3">
      <c r="A633" s="230">
        <v>640</v>
      </c>
      <c r="B633" s="227" t="s">
        <v>819</v>
      </c>
      <c r="C633" s="230" t="s">
        <v>341</v>
      </c>
    </row>
    <row r="634" spans="1:3">
      <c r="A634" s="230">
        <v>641</v>
      </c>
      <c r="B634" s="231" t="s">
        <v>820</v>
      </c>
      <c r="C634" s="230" t="s">
        <v>312</v>
      </c>
    </row>
    <row r="635" spans="1:3">
      <c r="A635" s="75">
        <v>642</v>
      </c>
      <c r="B635" s="231" t="s">
        <v>821</v>
      </c>
      <c r="C635" s="230" t="s">
        <v>261</v>
      </c>
    </row>
    <row r="636" spans="1:3">
      <c r="A636" s="230">
        <v>643</v>
      </c>
      <c r="B636" s="231" t="s">
        <v>822</v>
      </c>
      <c r="C636" s="230" t="s">
        <v>196</v>
      </c>
    </row>
    <row r="637" spans="1:3">
      <c r="A637" s="230">
        <v>644</v>
      </c>
      <c r="B637" s="227" t="s">
        <v>823</v>
      </c>
      <c r="C637" s="75" t="s">
        <v>205</v>
      </c>
    </row>
    <row r="638" spans="1:3">
      <c r="A638" s="230">
        <v>645</v>
      </c>
      <c r="B638" s="227" t="s">
        <v>824</v>
      </c>
      <c r="C638" s="230" t="s">
        <v>261</v>
      </c>
    </row>
    <row r="639" spans="1:3">
      <c r="A639" s="230">
        <v>646</v>
      </c>
      <c r="B639" s="227" t="s">
        <v>825</v>
      </c>
      <c r="C639" s="75" t="s">
        <v>306</v>
      </c>
    </row>
    <row r="640" spans="1:3">
      <c r="A640" s="230">
        <v>647</v>
      </c>
      <c r="B640" s="231" t="s">
        <v>826</v>
      </c>
      <c r="C640" s="230" t="s">
        <v>261</v>
      </c>
    </row>
    <row r="641" spans="1:3">
      <c r="A641" s="75">
        <v>648</v>
      </c>
      <c r="B641" s="231" t="s">
        <v>827</v>
      </c>
      <c r="C641" s="75" t="s">
        <v>205</v>
      </c>
    </row>
    <row r="642" spans="1:3">
      <c r="A642" s="75">
        <v>649</v>
      </c>
      <c r="B642" s="231" t="s">
        <v>828</v>
      </c>
      <c r="C642" s="75" t="s">
        <v>205</v>
      </c>
    </row>
    <row r="643" spans="1:3">
      <c r="A643" s="230">
        <v>650</v>
      </c>
      <c r="B643" s="231" t="s">
        <v>829</v>
      </c>
      <c r="C643" s="75" t="s">
        <v>205</v>
      </c>
    </row>
    <row r="644" spans="1:3">
      <c r="A644" s="75">
        <v>651</v>
      </c>
      <c r="B644" s="227" t="s">
        <v>830</v>
      </c>
      <c r="C644" s="75" t="s">
        <v>398</v>
      </c>
    </row>
    <row r="645" spans="1:3">
      <c r="A645" s="75">
        <v>652</v>
      </c>
      <c r="B645" s="227" t="s">
        <v>831</v>
      </c>
      <c r="C645" s="75" t="s">
        <v>398</v>
      </c>
    </row>
    <row r="646" spans="1:3">
      <c r="A646" s="230">
        <v>653</v>
      </c>
      <c r="B646" s="227" t="s">
        <v>832</v>
      </c>
      <c r="C646" s="75" t="s">
        <v>398</v>
      </c>
    </row>
    <row r="647" spans="1:3">
      <c r="A647" s="75">
        <v>654</v>
      </c>
      <c r="B647" s="227" t="s">
        <v>833</v>
      </c>
      <c r="C647" s="75" t="s">
        <v>398</v>
      </c>
    </row>
    <row r="648" spans="1:3">
      <c r="A648" s="75">
        <v>655</v>
      </c>
      <c r="B648" s="227" t="s">
        <v>834</v>
      </c>
      <c r="C648" s="75" t="s">
        <v>398</v>
      </c>
    </row>
    <row r="649" spans="1:3">
      <c r="A649" s="230">
        <v>656</v>
      </c>
      <c r="B649" s="227" t="s">
        <v>835</v>
      </c>
      <c r="C649" s="75" t="s">
        <v>536</v>
      </c>
    </row>
    <row r="650" spans="1:3">
      <c r="A650" s="75">
        <v>657</v>
      </c>
      <c r="B650" s="227" t="s">
        <v>836</v>
      </c>
      <c r="C650" s="75" t="s">
        <v>536</v>
      </c>
    </row>
    <row r="651" spans="1:3">
      <c r="A651" s="75">
        <v>658</v>
      </c>
      <c r="B651" s="227" t="s">
        <v>837</v>
      </c>
      <c r="C651" s="230" t="s">
        <v>225</v>
      </c>
    </row>
    <row r="652" spans="1:3">
      <c r="A652" s="230">
        <v>659</v>
      </c>
      <c r="B652" s="227" t="s">
        <v>838</v>
      </c>
      <c r="C652" s="230" t="s">
        <v>341</v>
      </c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787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43" width="0" style="9" hidden="1" customWidth="1"/>
    <col min="44" max="16384" width="9.1328125" style="9"/>
  </cols>
  <sheetData>
    <row r="1" spans="2:47" s="6" customFormat="1" ht="21.4" thickBot="1">
      <c r="B1" s="362" t="s">
        <v>0</v>
      </c>
      <c r="C1" s="362"/>
      <c r="D1" s="36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IF(GROUPS!D4="","",GROUPS!D4)</f>
        <v>Амелиа Николов (187)</v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IF(GROUPS!D5="","",GROUPS!D5)</f>
        <v>Ана Стојановска (181)</v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IF(GROUPS!D6="","",GROUPS!D6)</f>
        <v>Моника Стајковска (337)</v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IF(GROUPS!D7="","",GROUPS!D7)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 ht="18.399999999999999" thickBot="1">
      <c r="B9" s="183">
        <v>1</v>
      </c>
      <c r="C9" s="184" t="str">
        <f>IF(C3="","",VLOOKUP(B9,$B$3:$E$6,2,FALSE))</f>
        <v>Амелиа Николов (187)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hidden="1" thickBot="1">
      <c r="B10" s="183">
        <v>2</v>
      </c>
      <c r="C10" s="184" t="str">
        <f>IF(C4="","",VLOOKUP(B10,$B$3:$E$6,2,FALSE))</f>
        <v>Ана Стојановска (181)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 ht="18.399999999999999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Ана Стојановска (181)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hidden="1" thickBot="1">
      <c r="B14" s="183">
        <v>3</v>
      </c>
      <c r="C14" s="196" t="str">
        <f>IF(C3="","",VLOOKUP(B14,$B$3:$E$6,2,FALSE))</f>
        <v>Моника Стајковска (337)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 hidden="1">
      <c r="B17" s="128">
        <v>1</v>
      </c>
      <c r="C17" s="129" t="str">
        <f>IF(C5="","",VLOOKUP(B17,$B$3:$E$6,2,FALSE))</f>
        <v>Амелиа Николов (187)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IF(C3="","",VLOOKUP(B18,$B$3:$E$6,2,FALSE))</f>
        <v>Моника Стајковска (337)</v>
      </c>
      <c r="D18" s="140">
        <v>2</v>
      </c>
      <c r="E18" s="141" t="str">
        <f>IF(C5="","",VLOOKUP(D18,$B$3:$E$6,2,FALSE))</f>
        <v>Ана Стојановска (181)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Y14" sqref="Y14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62" t="s">
        <v>0</v>
      </c>
      <c r="C1" s="362"/>
      <c r="D1" s="36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404" t="str">
        <f>IF(ISERROR(INDEX($C$3:$C$6,MATCH(W2,$T$3:$T$6,0))),"",(INDEX($C$3:$C$6,MATCH(W2,$T$3:$T$6,0))))</f>
        <v>Амелиа Николов (187)</v>
      </c>
      <c r="Y2" s="405"/>
      <c r="Z2" s="406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IF(GROUPS!D4="","",GROUPS!D4)</f>
        <v>Амелиа Николов (187)</v>
      </c>
      <c r="D3" s="382"/>
      <c r="E3" s="383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77</v>
      </c>
      <c r="Q3" s="111">
        <f>IF(AND(T9="",T13="",T17=""),"",AP3)</f>
        <v>55</v>
      </c>
      <c r="R3" s="384">
        <f>IF(ISERROR(IF(AND(T9="",T13="",T17=""),"",SUM(AB3:AD3)+(N3-O3)/1000)+(AK3/10000)),"",IF(AND(T9="",T13="",T17=""),"",SUM(AB3:AD3)+(N3-O3)/1000)+(AK3/10000)+(AG3/100000))</f>
        <v>4.0079700000000003</v>
      </c>
      <c r="S3" s="384"/>
      <c r="T3" s="112">
        <f>IF(ISERROR(IF(C3="","",RANK(R3,$R$3:$S$6,0))),"",IF(C3="","",RANK(R3,$R$3:$S$6,0)))</f>
        <v>1</v>
      </c>
      <c r="U3" s="9"/>
      <c r="V3" s="9"/>
      <c r="W3" s="7">
        <v>2</v>
      </c>
      <c r="X3" s="404" t="str">
        <f t="shared" ref="X3:X5" si="0">IF(ISERROR(INDEX($C$3:$C$6,MATCH(W3,$T$3:$T$6,0))),"",(INDEX($C$3:$C$6,MATCH(W3,$T$3:$T$6,0))))</f>
        <v>Моника Стајковска (337)</v>
      </c>
      <c r="Y3" s="405"/>
      <c r="Z3" s="40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77</v>
      </c>
      <c r="AH3" s="10">
        <f>F9+H9+J9+L9+N9+P9+R9</f>
        <v>42</v>
      </c>
      <c r="AI3" s="10">
        <f>F13+H13+J13+L13+N13+P13+R13</f>
        <v>35</v>
      </c>
      <c r="AJ3" s="10">
        <f>F17+H17+J17+L17+N17+P17+R17</f>
        <v>0</v>
      </c>
      <c r="AK3" s="385">
        <f>SUM(AH3:AJ3)-SUM(AM3:AO3)</f>
        <v>22</v>
      </c>
      <c r="AL3" s="386"/>
      <c r="AM3" s="10">
        <f>AH5</f>
        <v>30</v>
      </c>
      <c r="AN3" s="10">
        <f>AI4</f>
        <v>25</v>
      </c>
      <c r="AO3" s="10">
        <f>AJ6</f>
        <v>0</v>
      </c>
      <c r="AP3" s="9">
        <f>SUM(AM3:AO3)</f>
        <v>55</v>
      </c>
    </row>
    <row r="4" spans="2:47" ht="24" customHeight="1">
      <c r="B4" s="101">
        <v>2</v>
      </c>
      <c r="C4" s="381" t="str">
        <f>IF(GROUPS!D5="","",GROUPS!D5)</f>
        <v>Ана Стојановска (181)</v>
      </c>
      <c r="D4" s="382"/>
      <c r="E4" s="383"/>
      <c r="F4" s="113">
        <f>U13</f>
        <v>0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0</v>
      </c>
      <c r="O4" s="109">
        <f>IF(AND(T10="",U13="",U18=""),"",SUM(G4,K4,M4))</f>
        <v>6</v>
      </c>
      <c r="P4" s="110">
        <f>IF(AND(T10="",U13="",U18=""),"",AG4)</f>
        <v>49</v>
      </c>
      <c r="Q4" s="111">
        <f>IF(AND(T10="",U13="",U18=""),"",AP4)</f>
        <v>68</v>
      </c>
      <c r="R4" s="384">
        <f>IF(ISERROR(IF(AND(T10="",U13="",U18=""),"",SUM(AB4:AD4)+(N4-O4)/1000)+(AK4/10000)+(AG4/100000)),"",IF(AND(T10="",U13="",U18=""),"",SUM(AB4:AD4)+(N4-O4)/1000)+(AK4/10000)+(AG4/100000))</f>
        <v>1.9925900000000001</v>
      </c>
      <c r="S4" s="384"/>
      <c r="T4" s="112">
        <f>IF(ISERROR(IF(C4="","",RANK(R4,$R$3:$S$6,0))),"",IF(C4="","",RANK(R4,$R$3:$S$6,0)))</f>
        <v>3</v>
      </c>
      <c r="U4" s="9"/>
      <c r="V4" s="9"/>
      <c r="W4" s="7">
        <v>3</v>
      </c>
      <c r="X4" s="407" t="str">
        <f t="shared" si="0"/>
        <v>Ана Стојановска (181)</v>
      </c>
      <c r="Y4" s="408"/>
      <c r="Z4" s="409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49</v>
      </c>
      <c r="AH4" s="10">
        <f>F10+H10+J10+L10+N10+P10+R10</f>
        <v>0</v>
      </c>
      <c r="AI4" s="10">
        <f>G13+I13+K13+M13+O13+Q13+S13</f>
        <v>25</v>
      </c>
      <c r="AJ4" s="10">
        <f>G18+I18+K18+M18+O18+Q18+S18</f>
        <v>24</v>
      </c>
      <c r="AK4" s="385">
        <f t="shared" ref="AK4:AK6" si="2">SUM(AH4:AJ4)-SUM(AM4:AO4)</f>
        <v>-19</v>
      </c>
      <c r="AL4" s="386"/>
      <c r="AM4" s="10">
        <f>AH6</f>
        <v>0</v>
      </c>
      <c r="AN4" s="10">
        <f>AI3</f>
        <v>35</v>
      </c>
      <c r="AO4" s="10">
        <f>AJ5</f>
        <v>33</v>
      </c>
      <c r="AP4" s="9">
        <f t="shared" ref="AP4:AP6" si="3">SUM(AM4:AO4)</f>
        <v>68</v>
      </c>
    </row>
    <row r="5" spans="2:47" ht="24" customHeight="1">
      <c r="B5" s="101">
        <v>3</v>
      </c>
      <c r="C5" s="381" t="str">
        <f>IF(GROUPS!D6="","",GROUPS!D6)</f>
        <v>Моника Стајковска (337)</v>
      </c>
      <c r="D5" s="382"/>
      <c r="E5" s="383"/>
      <c r="F5" s="113">
        <f>U9</f>
        <v>1</v>
      </c>
      <c r="G5" s="106">
        <f>T9</f>
        <v>3</v>
      </c>
      <c r="H5" s="104">
        <f>T18</f>
        <v>3</v>
      </c>
      <c r="I5" s="106">
        <f>U18</f>
        <v>0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4</v>
      </c>
      <c r="O5" s="109">
        <f>IF(AND(U9="",T14="",T18=""),"",SUM(G5,I5,M5))</f>
        <v>3</v>
      </c>
      <c r="P5" s="110">
        <f>IF(AND(U9="",T14="",T18=""),"",AG5)</f>
        <v>63</v>
      </c>
      <c r="Q5" s="111">
        <f>IF(AND(U9="",T14="",T18=""),"",AP5)</f>
        <v>66</v>
      </c>
      <c r="R5" s="384">
        <f>IF(ISERROR(IF(AND(U9="",T14="",T18=""),"",SUM(AB5:AD5)+(N5-O5)/1000)+(AK5/10000)+(AG5/100000)),"",IF(AND(U9="",T14="",T18=""),"",SUM(AB5:AD5)+(N5-O5)/1000)+(AK5/10000)+(AG5/100000))</f>
        <v>3.0013299999999998</v>
      </c>
      <c r="S5" s="384"/>
      <c r="T5" s="112">
        <f>IF(ISERROR(IF(C5="","",RANK(R5,$R$3:$S$6,0))),"",IF(C5="","",RANK(R5,$R$3:$S$6,0)))</f>
        <v>2</v>
      </c>
      <c r="U5" s="9"/>
      <c r="V5" s="9"/>
      <c r="W5" s="7">
        <v>4</v>
      </c>
      <c r="X5" s="407" t="str">
        <f t="shared" si="0"/>
        <v/>
      </c>
      <c r="Y5" s="408"/>
      <c r="Z5" s="409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63</v>
      </c>
      <c r="AH5" s="10">
        <f>G9+I9+K9+M9+O9+Q9+S9</f>
        <v>30</v>
      </c>
      <c r="AI5" s="10">
        <f>F14+H14+J14+L14+N14+P14+R14</f>
        <v>0</v>
      </c>
      <c r="AJ5" s="10">
        <f>F18+H18+J18+L18+N18+P18+R18</f>
        <v>33</v>
      </c>
      <c r="AK5" s="385">
        <f t="shared" si="2"/>
        <v>-3</v>
      </c>
      <c r="AL5" s="386"/>
      <c r="AM5" s="10">
        <f>AH3</f>
        <v>42</v>
      </c>
      <c r="AN5" s="10">
        <f>AI6</f>
        <v>0</v>
      </c>
      <c r="AO5" s="10">
        <f>AJ4</f>
        <v>24</v>
      </c>
      <c r="AP5" s="9">
        <f t="shared" si="3"/>
        <v>66</v>
      </c>
    </row>
    <row r="6" spans="2:47" ht="24" customHeight="1" thickBot="1">
      <c r="B6" s="116">
        <v>4</v>
      </c>
      <c r="C6" s="390" t="str">
        <f>IF(GROUPS!D7="","",GROUPS!D7)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189</v>
      </c>
      <c r="Q7" s="127">
        <f>SUM(Q3:Q6)</f>
        <v>189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>Амелиа Николов (187)</v>
      </c>
      <c r="D9" s="130">
        <v>3</v>
      </c>
      <c r="E9" s="131" t="str">
        <f>IF(C5="","",VLOOKUP(D9,$B$3:$E$6,2,FALSE))</f>
        <v>Моника Стајковска (337)</v>
      </c>
      <c r="F9" s="132">
        <v>11</v>
      </c>
      <c r="G9" s="133">
        <v>7</v>
      </c>
      <c r="H9" s="134">
        <v>9</v>
      </c>
      <c r="I9" s="133">
        <v>11</v>
      </c>
      <c r="J9" s="132">
        <v>11</v>
      </c>
      <c r="K9" s="135">
        <v>5</v>
      </c>
      <c r="L9" s="134">
        <v>11</v>
      </c>
      <c r="M9" s="133">
        <v>7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>Ана Стојановска (181)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>Амелиа Николов (187)</v>
      </c>
      <c r="D13" s="130">
        <v>2</v>
      </c>
      <c r="E13" s="131" t="str">
        <f>IF(C4="","",VLOOKUP(D13,$B$3:$E$6,2,FALSE))</f>
        <v>Ана Стојановска (181)</v>
      </c>
      <c r="F13" s="132">
        <v>13</v>
      </c>
      <c r="G13" s="133">
        <v>11</v>
      </c>
      <c r="H13" s="134">
        <v>11</v>
      </c>
      <c r="I13" s="133">
        <v>7</v>
      </c>
      <c r="J13" s="132">
        <v>11</v>
      </c>
      <c r="K13" s="135">
        <v>7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>Моника Стајковска (337)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>Амелиа Николов (187)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>Моника Стајковска (337)</v>
      </c>
      <c r="D18" s="140">
        <v>2</v>
      </c>
      <c r="E18" s="141" t="str">
        <f>IF(C4="","",VLOOKUP(D18,$B$3:$E$6,2,FALSE))</f>
        <v>Ана Стојановска (181)</v>
      </c>
      <c r="F18" s="142">
        <v>11</v>
      </c>
      <c r="G18" s="143">
        <v>9</v>
      </c>
      <c r="H18" s="144">
        <v>11</v>
      </c>
      <c r="I18" s="143">
        <v>8</v>
      </c>
      <c r="J18" s="142">
        <v>11</v>
      </c>
      <c r="K18" s="145">
        <v>7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Y20" sqref="Y20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62" t="s">
        <v>0</v>
      </c>
      <c r="C1" s="362"/>
      <c r="D1" s="362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>Сара А.Стојановска (182)</v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IF(GROUPS!F4="","",GROUPS!F4)</f>
        <v>Софија Хасану (194)</v>
      </c>
      <c r="D3" s="382"/>
      <c r="E3" s="383"/>
      <c r="F3" s="102"/>
      <c r="G3" s="103"/>
      <c r="H3" s="104">
        <f>T13</f>
        <v>3</v>
      </c>
      <c r="I3" s="105">
        <f>U13</f>
        <v>0</v>
      </c>
      <c r="J3" s="104">
        <f>T9</f>
        <v>0</v>
      </c>
      <c r="K3" s="106">
        <f>U9</f>
        <v>3</v>
      </c>
      <c r="L3" s="104">
        <f>T17</f>
        <v>3</v>
      </c>
      <c r="M3" s="107">
        <f>U17</f>
        <v>0</v>
      </c>
      <c r="N3" s="108">
        <f>IF(AND(T9="",T13="",T17=""),"",SUM(H3,J3,L3))</f>
        <v>6</v>
      </c>
      <c r="O3" s="109">
        <f>IF(AND(T9="",T13="",T17=""),"",SUM(I3,K3,M3))</f>
        <v>3</v>
      </c>
      <c r="P3" s="110">
        <f>IF(AND(T9="",T13="",T17=""),"",AG3)</f>
        <v>87</v>
      </c>
      <c r="Q3" s="111">
        <f>IF(AND(T9="",T13="",T17=""),"",AP3)</f>
        <v>66</v>
      </c>
      <c r="R3" s="384">
        <f>IF(ISERROR(IF(AND(T9="",T13="",T17=""),"",SUM(AB3:AD3)+(N3-O3)/1000)+(AK3/10000)),"",IF(AND(T9="",T13="",T17=""),"",SUM(AB3:AD3)+(N3-O3)/1000)+(AK3/10000)+(AG3/100000))</f>
        <v>5.0059700000000005</v>
      </c>
      <c r="S3" s="384"/>
      <c r="T3" s="112">
        <f>IF(ISERROR(IF(C3="","",RANK(R3,$R$3:$S$6,0))),"",IF(C3="","",RANK(R3,$R$3:$S$6,0)))</f>
        <v>2</v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>Софија Хасану (194)</v>
      </c>
      <c r="Y3" s="377"/>
      <c r="Z3" s="378"/>
      <c r="AB3" s="10">
        <f>IF(H3="","",IF(H3&gt;I3,2,1))</f>
        <v>2</v>
      </c>
      <c r="AC3" s="10">
        <f>IF(J3="","",IF(J3&gt;K3,2,1))</f>
        <v>1</v>
      </c>
      <c r="AD3" s="10">
        <f>IF(L3="","",IF(L3&gt;M3,2,1))</f>
        <v>2</v>
      </c>
      <c r="AE3" s="182"/>
      <c r="AG3" s="11">
        <f>SUM(AH3:AJ3)</f>
        <v>87</v>
      </c>
      <c r="AH3" s="10">
        <f>F9+H9+J9+L9+N9+P9+R9</f>
        <v>21</v>
      </c>
      <c r="AI3" s="10">
        <f>F13+H13+J13+L13+N13+P13+R13</f>
        <v>33</v>
      </c>
      <c r="AJ3" s="10">
        <f>F17+H17+J17+L17+N17+P17+R17</f>
        <v>33</v>
      </c>
      <c r="AK3" s="385">
        <f>SUM(AH3:AJ3)-SUM(AM3:AO3)</f>
        <v>21</v>
      </c>
      <c r="AL3" s="386"/>
      <c r="AM3" s="10">
        <f>AH5</f>
        <v>35</v>
      </c>
      <c r="AN3" s="10">
        <f>AI4</f>
        <v>22</v>
      </c>
      <c r="AO3" s="10">
        <f>AJ6</f>
        <v>9</v>
      </c>
      <c r="AP3" s="9">
        <f>SUM(AM3:AO3)</f>
        <v>66</v>
      </c>
    </row>
    <row r="4" spans="2:47" ht="24" customHeight="1">
      <c r="B4" s="101">
        <v>2</v>
      </c>
      <c r="C4" s="381" t="str">
        <f>IF(GROUPS!F5="","",GROUPS!F5)</f>
        <v>Васе Богоеска (192)</v>
      </c>
      <c r="D4" s="382"/>
      <c r="E4" s="383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3</v>
      </c>
      <c r="P4" s="110">
        <f>IF(AND(T10="",U13="",U18=""),"",AG4)</f>
        <v>94</v>
      </c>
      <c r="Q4" s="111">
        <f>IF(AND(T10="",U13="",U18=""),"",AP4)</f>
        <v>74</v>
      </c>
      <c r="R4" s="384">
        <f>IF(ISERROR(IF(AND(T10="",U13="",U18=""),"",SUM(AB4:AD4)+(N4-O4)/1000)+(AK4/10000)+(AG4/100000)),"",IF(AND(T10="",U13="",U18=""),"",SUM(AB4:AD4)+(N4-O4)/1000)+(AK4/10000)+(AG4/100000))</f>
        <v>5.0059399999999998</v>
      </c>
      <c r="S4" s="384"/>
      <c r="T4" s="112">
        <f>IF(ISERROR(IF(C4="","",RANK(R4,$R$3:$S$6,0))),"",IF(C4="","",RANK(R4,$R$3:$S$6,0)))</f>
        <v>3</v>
      </c>
      <c r="U4" s="9"/>
      <c r="V4" s="9"/>
      <c r="W4" s="7">
        <v>3</v>
      </c>
      <c r="X4" s="387" t="str">
        <f t="shared" si="0"/>
        <v>Васе Богоеска (192)</v>
      </c>
      <c r="Y4" s="388"/>
      <c r="Z4" s="389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94</v>
      </c>
      <c r="AH4" s="10">
        <f>F10+H10+J10+L10+N10+P10+R10</f>
        <v>33</v>
      </c>
      <c r="AI4" s="10">
        <f>G13+I13+K13+M13+O13+Q13+S13</f>
        <v>22</v>
      </c>
      <c r="AJ4" s="10">
        <f>G18+I18+K18+M18+O18+Q18+S18</f>
        <v>39</v>
      </c>
      <c r="AK4" s="385">
        <f t="shared" ref="AK4:AK6" si="2">SUM(AH4:AJ4)-SUM(AM4:AO4)</f>
        <v>20</v>
      </c>
      <c r="AL4" s="386"/>
      <c r="AM4" s="10">
        <f>AH6</f>
        <v>8</v>
      </c>
      <c r="AN4" s="10">
        <f>AI3</f>
        <v>33</v>
      </c>
      <c r="AO4" s="10">
        <f>AJ5</f>
        <v>33</v>
      </c>
      <c r="AP4" s="9">
        <f t="shared" ref="AP4:AP6" si="3">SUM(AM4:AO4)</f>
        <v>74</v>
      </c>
    </row>
    <row r="5" spans="2:47" ht="24" customHeight="1">
      <c r="B5" s="101">
        <v>3</v>
      </c>
      <c r="C5" s="381" t="str">
        <f>IF(GROUPS!F6="","",GROUPS!F6)</f>
        <v>Сара А.Стојановска (182)</v>
      </c>
      <c r="D5" s="382"/>
      <c r="E5" s="383"/>
      <c r="F5" s="113">
        <f>U9</f>
        <v>3</v>
      </c>
      <c r="G5" s="106">
        <f>T9</f>
        <v>0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6</v>
      </c>
      <c r="O5" s="109">
        <f>IF(AND(U9="",T14="",T18=""),"",SUM(G5,I5,M5))</f>
        <v>3</v>
      </c>
      <c r="P5" s="110">
        <f>IF(AND(U9="",T14="",T18=""),"",AG5)</f>
        <v>101</v>
      </c>
      <c r="Q5" s="111">
        <f>IF(AND(U9="",T14="",T18=""),"",AP5)</f>
        <v>69</v>
      </c>
      <c r="R5" s="384">
        <f>IF(ISERROR(IF(AND(U9="",T14="",T18=""),"",SUM(AB5:AD5)+(N5-O5)/1000)+(AK5/10000)+(AG5/100000)),"",IF(AND(U9="",T14="",T18=""),"",SUM(AB5:AD5)+(N5-O5)/1000)+(AK5/10000)+(AG5/100000))</f>
        <v>5.0072099999999997</v>
      </c>
      <c r="S5" s="384"/>
      <c r="T5" s="112">
        <f>IF(ISERROR(IF(C5="","",RANK(R5,$R$3:$S$6,0))),"",IF(C5="","",RANK(R5,$R$3:$S$6,0)))</f>
        <v>1</v>
      </c>
      <c r="U5" s="9"/>
      <c r="V5" s="9"/>
      <c r="W5" s="7">
        <v>4</v>
      </c>
      <c r="X5" s="387" t="str">
        <f t="shared" si="0"/>
        <v>Бојана Јовевска (558)</v>
      </c>
      <c r="Y5" s="388"/>
      <c r="Z5" s="389"/>
      <c r="AB5" s="10">
        <f t="shared" ref="AB5:AB6" si="4">IF(F5="","",IF(F5&gt;G5,2,1))</f>
        <v>2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101</v>
      </c>
      <c r="AH5" s="10">
        <f>G9+I9+K9+M9+O9+Q9+S9</f>
        <v>35</v>
      </c>
      <c r="AI5" s="10">
        <f>F14+H14+J14+L14+N14+P14+R14</f>
        <v>33</v>
      </c>
      <c r="AJ5" s="10">
        <f>F18+H18+J18+L18+N18+P18+R18</f>
        <v>33</v>
      </c>
      <c r="AK5" s="385">
        <f t="shared" si="2"/>
        <v>32</v>
      </c>
      <c r="AL5" s="386"/>
      <c r="AM5" s="10">
        <f>AH3</f>
        <v>21</v>
      </c>
      <c r="AN5" s="10">
        <f>AI6</f>
        <v>9</v>
      </c>
      <c r="AO5" s="10">
        <f>AJ4</f>
        <v>39</v>
      </c>
      <c r="AP5" s="9">
        <f t="shared" si="3"/>
        <v>69</v>
      </c>
    </row>
    <row r="6" spans="2:47" ht="24" customHeight="1" thickBot="1">
      <c r="B6" s="116">
        <v>4</v>
      </c>
      <c r="C6" s="390" t="str">
        <f>IF(GROUPS!F7="","",GROUPS!F7)</f>
        <v>Бојана Јовевска (558)</v>
      </c>
      <c r="D6" s="391"/>
      <c r="E6" s="392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26</v>
      </c>
      <c r="Q6" s="125">
        <f>IF(AND(U10="",U14="",U17=""),"",AP6)</f>
        <v>99</v>
      </c>
      <c r="R6" s="393">
        <f>IF(ISERROR(IF(AND(U10="",U14="",U17=""),"",SUM(AB6:AD6)+(N6-O6)/1000)+(AK6/10000)+(AG6/100000)),"",IF(AND(U10="",U14="",U17=""),"",SUM(AB6:AD6)+(N6-O6)/1000)+(AK6/10000)+(AG6/100000))</f>
        <v>2.9839600000000002</v>
      </c>
      <c r="S6" s="393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26</v>
      </c>
      <c r="AH6" s="10">
        <f>G10+I10+K10+M10+O10+Q10+S10</f>
        <v>8</v>
      </c>
      <c r="AI6" s="10">
        <f>G14+I14+K14+M14+O14+Q14+S14</f>
        <v>9</v>
      </c>
      <c r="AJ6" s="10">
        <f>G17+I17+K17+M17+O17+Q17+S17</f>
        <v>9</v>
      </c>
      <c r="AK6" s="385">
        <f t="shared" si="2"/>
        <v>-73</v>
      </c>
      <c r="AL6" s="386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399999999999999" thickBot="1">
      <c r="P7" s="127">
        <f>SUM(P3:P6)</f>
        <v>308</v>
      </c>
      <c r="Q7" s="127">
        <f>SUM(Q3:Q6)</f>
        <v>308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>Софија Хасану (194)</v>
      </c>
      <c r="D9" s="130">
        <v>3</v>
      </c>
      <c r="E9" s="131" t="str">
        <f>IF(C5="","",VLOOKUP(D9,$B$3:$E$6,2,FALSE))</f>
        <v>Сара А.Стојановска (182)</v>
      </c>
      <c r="F9" s="132">
        <v>7</v>
      </c>
      <c r="G9" s="133">
        <v>11</v>
      </c>
      <c r="H9" s="134">
        <v>11</v>
      </c>
      <c r="I9" s="133">
        <v>13</v>
      </c>
      <c r="J9" s="132">
        <v>3</v>
      </c>
      <c r="K9" s="135">
        <v>11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0</v>
      </c>
      <c r="U9" s="137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>Васе Богоеска (192)</v>
      </c>
      <c r="D10" s="140">
        <v>4</v>
      </c>
      <c r="E10" s="141" t="str">
        <f>IF(C6="","",VLOOKUP(D10,$B$3:$E$6,2,FALSE))</f>
        <v>Бојана Јовевска (558)</v>
      </c>
      <c r="F10" s="142">
        <v>11</v>
      </c>
      <c r="G10" s="143">
        <v>3</v>
      </c>
      <c r="H10" s="144">
        <v>11</v>
      </c>
      <c r="I10" s="143">
        <v>4</v>
      </c>
      <c r="J10" s="142">
        <v>11</v>
      </c>
      <c r="K10" s="145">
        <v>1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>Софија Хасану (194)</v>
      </c>
      <c r="D13" s="130">
        <v>2</v>
      </c>
      <c r="E13" s="131" t="str">
        <f>IF(C4="","",VLOOKUP(D13,$B$3:$E$6,2,FALSE))</f>
        <v>Васе Богоеска (192)</v>
      </c>
      <c r="F13" s="132">
        <v>11</v>
      </c>
      <c r="G13" s="133">
        <v>7</v>
      </c>
      <c r="H13" s="134">
        <v>11</v>
      </c>
      <c r="I13" s="133">
        <v>8</v>
      </c>
      <c r="J13" s="132">
        <v>11</v>
      </c>
      <c r="K13" s="135">
        <v>7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>Сара А.Стојановска (182)</v>
      </c>
      <c r="D14" s="140">
        <v>4</v>
      </c>
      <c r="E14" s="141" t="str">
        <f>IF(C6="","",VLOOKUP(D14,$B$3:$E$6,2,FALSE))</f>
        <v>Бојана Јовевска (558)</v>
      </c>
      <c r="F14" s="142">
        <v>11</v>
      </c>
      <c r="G14" s="143">
        <v>1</v>
      </c>
      <c r="H14" s="144">
        <v>11</v>
      </c>
      <c r="I14" s="143">
        <v>6</v>
      </c>
      <c r="J14" s="142">
        <v>11</v>
      </c>
      <c r="K14" s="145">
        <v>2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>Софија Хасану (194)</v>
      </c>
      <c r="D17" s="130">
        <v>4</v>
      </c>
      <c r="E17" s="131" t="str">
        <f>IF(C6="","",VLOOKUP(D17,$B$3:$E$6,2,FALSE))</f>
        <v>Бојана Јовевска (558)</v>
      </c>
      <c r="F17" s="132">
        <v>11</v>
      </c>
      <c r="G17" s="133">
        <v>2</v>
      </c>
      <c r="H17" s="134">
        <v>11</v>
      </c>
      <c r="I17" s="133">
        <v>7</v>
      </c>
      <c r="J17" s="132">
        <v>11</v>
      </c>
      <c r="K17" s="135">
        <v>0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>Сара А.Стојановска (182)</v>
      </c>
      <c r="D18" s="140">
        <v>2</v>
      </c>
      <c r="E18" s="141" t="str">
        <f>IF(C4="","",VLOOKUP(D18,$B$3:$E$6,2,FALSE))</f>
        <v>Васе Богоеска (192)</v>
      </c>
      <c r="F18" s="142">
        <v>12</v>
      </c>
      <c r="G18" s="143">
        <v>14</v>
      </c>
      <c r="H18" s="144">
        <v>10</v>
      </c>
      <c r="I18" s="143">
        <v>12</v>
      </c>
      <c r="J18" s="142">
        <v>11</v>
      </c>
      <c r="K18" s="145">
        <v>13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W19" sqref="W19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.73046875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62" t="s">
        <v>0</v>
      </c>
      <c r="C1" s="362"/>
      <c r="D1" s="362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>Ива Димитриевска (219)</v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IF(GROUPS!H4="","",GROUPS!H4)</f>
        <v>Ива Димитриевска (219)</v>
      </c>
      <c r="D3" s="382"/>
      <c r="E3" s="383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2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3</v>
      </c>
      <c r="P3" s="110">
        <f>IF(AND(T9="",T13="",T17=""),"",AG3)</f>
        <v>88</v>
      </c>
      <c r="Q3" s="111">
        <f>IF(AND(T9="",T13="",T17=""),"",AP3)</f>
        <v>73</v>
      </c>
      <c r="R3" s="384">
        <f>IF(ISERROR(IF(AND(T9="",T13="",T17=""),"",SUM(AB3:AD3)+(N3-O3)/1000)+(AK3/10000)),"",IF(AND(T9="",T13="",T17=""),"",SUM(AB3:AD3)+(N3-O3)/1000)+(AK3/10000)+(AG3/100000))</f>
        <v>4.0053800000000006</v>
      </c>
      <c r="S3" s="384"/>
      <c r="T3" s="112">
        <f>IF(ISERROR(IF(C3="","",RANK(R3,$R$3:$S$6,0))),"",IF(C3="","",RANK(R3,$R$3:$S$6,0)))</f>
        <v>1</v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>Изабела Ковачовска (140)</v>
      </c>
      <c r="Y3" s="377"/>
      <c r="Z3" s="37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88</v>
      </c>
      <c r="AH3" s="10">
        <f>F9+H9+J9+L9+N9+P9+R9</f>
        <v>46</v>
      </c>
      <c r="AI3" s="10">
        <f>F13+H13+J13+L13+N13+P13+R13</f>
        <v>42</v>
      </c>
      <c r="AJ3" s="10">
        <f>F17+H17+J17+L17+N17+P17+R17</f>
        <v>0</v>
      </c>
      <c r="AK3" s="385">
        <f>SUM(AH3:AJ3)-SUM(AM3:AO3)</f>
        <v>15</v>
      </c>
      <c r="AL3" s="386"/>
      <c r="AM3" s="10">
        <f>AH5</f>
        <v>41</v>
      </c>
      <c r="AN3" s="10">
        <f>AI4</f>
        <v>32</v>
      </c>
      <c r="AO3" s="10">
        <f>AJ6</f>
        <v>0</v>
      </c>
      <c r="AP3" s="9">
        <f>SUM(AM3:AO3)</f>
        <v>73</v>
      </c>
    </row>
    <row r="4" spans="2:47" ht="24" customHeight="1">
      <c r="B4" s="101">
        <v>2</v>
      </c>
      <c r="C4" s="381" t="str">
        <f>IF(GROUPS!H5="","",GROUPS!H5)</f>
        <v>Изабела Ковачовска (140)</v>
      </c>
      <c r="D4" s="382"/>
      <c r="E4" s="383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3</v>
      </c>
      <c r="P4" s="110">
        <f>IF(AND(T10="",U13="",U18=""),"",AG4)</f>
        <v>65</v>
      </c>
      <c r="Q4" s="111">
        <f>IF(AND(T10="",U13="",U18=""),"",AP4)</f>
        <v>67</v>
      </c>
      <c r="R4" s="384">
        <f>IF(ISERROR(IF(AND(T10="",U13="",U18=""),"",SUM(AB4:AD4)+(N4-O4)/1000)+(AK4/10000)+(AG4/100000)),"",IF(AND(T10="",U13="",U18=""),"",SUM(AB4:AD4)+(N4-O4)/1000)+(AK4/10000)+(AG4/100000))</f>
        <v>3.0014499999999997</v>
      </c>
      <c r="S4" s="384"/>
      <c r="T4" s="112">
        <f>IF(ISERROR(IF(C4="","",RANK(R4,$R$3:$S$6,0))),"",IF(C4="","",RANK(R4,$R$3:$S$6,0)))</f>
        <v>2</v>
      </c>
      <c r="U4" s="9"/>
      <c r="V4" s="9"/>
      <c r="W4" s="7">
        <v>3</v>
      </c>
      <c r="X4" s="387" t="str">
        <f t="shared" si="0"/>
        <v>Емилија Марковска (195)</v>
      </c>
      <c r="Y4" s="388"/>
      <c r="Z4" s="389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65</v>
      </c>
      <c r="AH4" s="10">
        <f>F10+H10+J10+L10+N10+P10+R10</f>
        <v>0</v>
      </c>
      <c r="AI4" s="10">
        <f>G13+I13+K13+M13+O13+Q13+S13</f>
        <v>32</v>
      </c>
      <c r="AJ4" s="10">
        <f>G18+I18+K18+M18+O18+Q18+S18</f>
        <v>33</v>
      </c>
      <c r="AK4" s="385">
        <f t="shared" ref="AK4:AK6" si="2">SUM(AH4:AJ4)-SUM(AM4:AO4)</f>
        <v>-2</v>
      </c>
      <c r="AL4" s="386"/>
      <c r="AM4" s="10">
        <f>AH6</f>
        <v>0</v>
      </c>
      <c r="AN4" s="10">
        <f>AI3</f>
        <v>42</v>
      </c>
      <c r="AO4" s="10">
        <f>AJ5</f>
        <v>25</v>
      </c>
      <c r="AP4" s="9">
        <f t="shared" ref="AP4:AP6" si="3">SUM(AM4:AO4)</f>
        <v>67</v>
      </c>
    </row>
    <row r="5" spans="2:47" ht="24" customHeight="1">
      <c r="B5" s="101">
        <v>3</v>
      </c>
      <c r="C5" s="381" t="str">
        <f>IF(GROUPS!H6="","",GROUPS!H6)</f>
        <v>Емилија Марковска (195)</v>
      </c>
      <c r="D5" s="382"/>
      <c r="E5" s="383"/>
      <c r="F5" s="113">
        <f>U9</f>
        <v>2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2</v>
      </c>
      <c r="O5" s="109">
        <f>IF(AND(U9="",T14="",T18=""),"",SUM(G5,I5,M5))</f>
        <v>6</v>
      </c>
      <c r="P5" s="110">
        <f>IF(AND(U9="",T14="",T18=""),"",AG5)</f>
        <v>66</v>
      </c>
      <c r="Q5" s="111">
        <f>IF(AND(U9="",T14="",T18=""),"",AP5)</f>
        <v>79</v>
      </c>
      <c r="R5" s="384">
        <f>IF(ISERROR(IF(AND(U9="",T14="",T18=""),"",SUM(AB5:AD5)+(N5-O5)/1000)+(AK5/10000)+(AG5/100000)),"",IF(AND(U9="",T14="",T18=""),"",SUM(AB5:AD5)+(N5-O5)/1000)+(AK5/10000)+(AG5/100000))</f>
        <v>1.99536</v>
      </c>
      <c r="S5" s="384"/>
      <c r="T5" s="112">
        <f>IF(ISERROR(IF(C5="","",RANK(R5,$R$3:$S$6,0))),"",IF(C5="","",RANK(R5,$R$3:$S$6,0)))</f>
        <v>3</v>
      </c>
      <c r="U5" s="9"/>
      <c r="V5" s="9"/>
      <c r="W5" s="7">
        <v>4</v>
      </c>
      <c r="X5" s="387" t="str">
        <f t="shared" si="0"/>
        <v/>
      </c>
      <c r="Y5" s="388"/>
      <c r="Z5" s="389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66</v>
      </c>
      <c r="AH5" s="10">
        <f>G9+I9+K9+M9+O9+Q9+S9</f>
        <v>41</v>
      </c>
      <c r="AI5" s="10">
        <f>F14+H14+J14+L14+N14+P14+R14</f>
        <v>0</v>
      </c>
      <c r="AJ5" s="10">
        <f>F18+H18+J18+L18+N18+P18+R18</f>
        <v>25</v>
      </c>
      <c r="AK5" s="385">
        <f t="shared" si="2"/>
        <v>-13</v>
      </c>
      <c r="AL5" s="386"/>
      <c r="AM5" s="10">
        <f>AH3</f>
        <v>46</v>
      </c>
      <c r="AN5" s="10">
        <f>AI6</f>
        <v>0</v>
      </c>
      <c r="AO5" s="10">
        <f>AJ4</f>
        <v>33</v>
      </c>
      <c r="AP5" s="9">
        <f t="shared" si="3"/>
        <v>79</v>
      </c>
    </row>
    <row r="6" spans="2:47" ht="24" customHeight="1" thickBot="1">
      <c r="B6" s="116">
        <v>4</v>
      </c>
      <c r="C6" s="390" t="str">
        <f>IF(GROUPS!H7="","",GROUPS!H7)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219</v>
      </c>
      <c r="Q7" s="127">
        <f>SUM(Q3:Q6)</f>
        <v>219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>Ива Димитриевска (219)</v>
      </c>
      <c r="D9" s="130">
        <v>3</v>
      </c>
      <c r="E9" s="131" t="str">
        <f>IF(C5="","",VLOOKUP(D9,$B$3:$E$6,2,FALSE))</f>
        <v>Емилија Марковска (195)</v>
      </c>
      <c r="F9" s="132">
        <v>11</v>
      </c>
      <c r="G9" s="133">
        <v>7</v>
      </c>
      <c r="H9" s="134">
        <v>7</v>
      </c>
      <c r="I9" s="133">
        <v>11</v>
      </c>
      <c r="J9" s="132">
        <v>11</v>
      </c>
      <c r="K9" s="135">
        <v>4</v>
      </c>
      <c r="L9" s="134">
        <v>6</v>
      </c>
      <c r="M9" s="133">
        <v>11</v>
      </c>
      <c r="N9" s="132">
        <v>11</v>
      </c>
      <c r="O9" s="135">
        <v>8</v>
      </c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0</v>
      </c>
      <c r="AI9" s="10">
        <f>IF(M9="","",IF(M9&gt;L9,1,0))</f>
        <v>1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>Изабела Ковачовска (140)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>Ива Димитриевска (219)</v>
      </c>
      <c r="D13" s="130">
        <v>2</v>
      </c>
      <c r="E13" s="131" t="str">
        <f>IF(C4="","",VLOOKUP(D13,$B$3:$E$6,2,FALSE))</f>
        <v>Изабела Ковачовска (140)</v>
      </c>
      <c r="F13" s="132">
        <v>9</v>
      </c>
      <c r="G13" s="133">
        <v>11</v>
      </c>
      <c r="H13" s="134">
        <v>11</v>
      </c>
      <c r="I13" s="133">
        <v>4</v>
      </c>
      <c r="J13" s="132">
        <v>11</v>
      </c>
      <c r="K13" s="135">
        <v>9</v>
      </c>
      <c r="L13" s="134">
        <v>11</v>
      </c>
      <c r="M13" s="133">
        <v>8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>Емилија Марковска (195)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>Ива Димитриевска (219)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>Емилија Марковска (195)</v>
      </c>
      <c r="D18" s="140">
        <v>2</v>
      </c>
      <c r="E18" s="141" t="str">
        <f>IF(C4="","",VLOOKUP(D18,$B$3:$E$6,2,FALSE))</f>
        <v>Изабела Ковачовска (140)</v>
      </c>
      <c r="F18" s="142">
        <v>9</v>
      </c>
      <c r="G18" s="143">
        <v>11</v>
      </c>
      <c r="H18" s="144">
        <v>9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Z15" sqref="Z15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>Сара С.Стојановска (183)</v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IF(GROUPS!J4="","",GROUPS!J4)</f>
        <v>Фани Јованоска (193)</v>
      </c>
      <c r="D3" s="410"/>
      <c r="E3" s="411"/>
      <c r="F3" s="197"/>
      <c r="G3" s="103"/>
      <c r="H3" s="104">
        <f>T13</f>
        <v>0</v>
      </c>
      <c r="I3" s="105">
        <f>U13</f>
        <v>3</v>
      </c>
      <c r="J3" s="104">
        <f>T9</f>
        <v>0</v>
      </c>
      <c r="K3" s="106">
        <f>U9</f>
        <v>3</v>
      </c>
      <c r="L3" s="104">
        <f>T17</f>
        <v>3</v>
      </c>
      <c r="M3" s="107">
        <f>U17</f>
        <v>1</v>
      </c>
      <c r="N3" s="108">
        <f>IF(AND(T9="",T13="",T17=""),"",SUM(H3,J3,L3))</f>
        <v>3</v>
      </c>
      <c r="O3" s="109">
        <f>IF(AND(T9="",T13="",T17=""),"",SUM(I3,K3,M3))</f>
        <v>7</v>
      </c>
      <c r="P3" s="110">
        <f>IF(AND(T9="",T13="",T17=""),"",AG3)</f>
        <v>82</v>
      </c>
      <c r="Q3" s="111">
        <f>IF(AND(T9="",T13="",T17=""),"",AP3)</f>
        <v>103</v>
      </c>
      <c r="R3" s="384">
        <f>IF(ISERROR(IF(AND(T9="",T13="",T17=""),"",SUM(AB3:AD3)+(N3-O3)/1000)+(AK3/10000)),"",IF(AND(T9="",T13="",T17=""),"",SUM(AB3:AD3)+(N3-O3)/1000)+(AK3/10000)+(AG3/100000))</f>
        <v>3.99472</v>
      </c>
      <c r="S3" s="384"/>
      <c r="T3" s="112">
        <f>IF(ISERROR(IF(C3="","",RANK(R3,$R$3:$S$6,0))),"",IF(C3="","",RANK(R3,$R$3:$S$6,0)))</f>
        <v>3</v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>Матеја Смолиќ (214)</v>
      </c>
      <c r="Y3" s="377"/>
      <c r="Z3" s="378"/>
      <c r="AB3" s="10">
        <f>IF(H3="","",IF(H3&gt;I3,2,1))</f>
        <v>1</v>
      </c>
      <c r="AC3" s="10">
        <f>IF(J3="","",IF(J3&gt;K3,2,1))</f>
        <v>1</v>
      </c>
      <c r="AD3" s="10">
        <f>IF(L3="","",IF(L3&gt;M3,2,1))</f>
        <v>2</v>
      </c>
      <c r="AE3" s="182"/>
      <c r="AG3" s="11">
        <f>SUM(AH3:AJ3)</f>
        <v>82</v>
      </c>
      <c r="AH3" s="10">
        <f>F9+H9+J9+L9+N9+P9+R9</f>
        <v>22</v>
      </c>
      <c r="AI3" s="10">
        <f>F13+H13+J13+L13+N13+P13+R13</f>
        <v>20</v>
      </c>
      <c r="AJ3" s="10">
        <f>F17+H17+J17+L17+N17+P17+R17</f>
        <v>40</v>
      </c>
      <c r="AK3" s="385">
        <f>SUM(AH3:AJ3)-SUM(AM3:AO3)</f>
        <v>-21</v>
      </c>
      <c r="AL3" s="386"/>
      <c r="AM3" s="10">
        <f>AH5</f>
        <v>36</v>
      </c>
      <c r="AN3" s="10">
        <f>AI4</f>
        <v>33</v>
      </c>
      <c r="AO3" s="10">
        <f>AJ6</f>
        <v>34</v>
      </c>
      <c r="AP3" s="9">
        <f>SUM(AM3:AO3)</f>
        <v>103</v>
      </c>
    </row>
    <row r="4" spans="2:47" ht="24" customHeight="1">
      <c r="B4" s="200">
        <v>2</v>
      </c>
      <c r="C4" s="410" t="str">
        <f>IF(GROUPS!J5="","",GROUPS!J5)</f>
        <v>Сара С.Стојановска (183)</v>
      </c>
      <c r="D4" s="410"/>
      <c r="E4" s="411"/>
      <c r="F4" s="198">
        <f>U13</f>
        <v>3</v>
      </c>
      <c r="G4" s="106">
        <f>T13</f>
        <v>0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1</v>
      </c>
      <c r="N4" s="108">
        <f>IF(AND(T10="",U13="",U18=""),"",SUM(F4,J4,L4))</f>
        <v>9</v>
      </c>
      <c r="O4" s="109">
        <f>IF(AND(T10="",U13="",U18=""),"",SUM(G4,K4,M4))</f>
        <v>1</v>
      </c>
      <c r="P4" s="110">
        <f>IF(AND(T10="",U13="",U18=""),"",AG4)</f>
        <v>108</v>
      </c>
      <c r="Q4" s="111">
        <f>IF(AND(T10="",U13="",U18=""),"",AP4)</f>
        <v>69</v>
      </c>
      <c r="R4" s="384">
        <f>IF(ISERROR(IF(AND(T10="",U13="",U18=""),"",SUM(AB4:AD4)+(N4-O4)/1000)+(AK4/10000)+(AG4/100000)),"",IF(AND(T10="",U13="",U18=""),"",SUM(AB4:AD4)+(N4-O4)/1000)+(AK4/10000)+(AG4/100000))</f>
        <v>6.0129799999999998</v>
      </c>
      <c r="S4" s="384"/>
      <c r="T4" s="112">
        <f>IF(ISERROR(IF(C4="","",RANK(R4,$R$3:$S$6,0))),"",IF(C4="","",RANK(R4,$R$3:$S$6,0)))</f>
        <v>1</v>
      </c>
      <c r="U4" s="9"/>
      <c r="V4" s="9"/>
      <c r="W4" s="7">
        <v>3</v>
      </c>
      <c r="X4" s="387" t="str">
        <f t="shared" si="0"/>
        <v>Фани Јованоска (193)</v>
      </c>
      <c r="Y4" s="388"/>
      <c r="Z4" s="389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108</v>
      </c>
      <c r="AH4" s="10">
        <f>F10+H10+J10+L10+N10+P10+R10</f>
        <v>42</v>
      </c>
      <c r="AI4" s="10">
        <f>G13+I13+K13+M13+O13+Q13+S13</f>
        <v>33</v>
      </c>
      <c r="AJ4" s="10">
        <f>G18+I18+K18+M18+O18+Q18+S18</f>
        <v>33</v>
      </c>
      <c r="AK4" s="385">
        <f t="shared" ref="AK4:AK6" si="2">SUM(AH4:AJ4)-SUM(AM4:AO4)</f>
        <v>39</v>
      </c>
      <c r="AL4" s="386"/>
      <c r="AM4" s="10">
        <f>AH6</f>
        <v>30</v>
      </c>
      <c r="AN4" s="10">
        <f>AI3</f>
        <v>20</v>
      </c>
      <c r="AO4" s="10">
        <f>AJ5</f>
        <v>19</v>
      </c>
      <c r="AP4" s="9">
        <f t="shared" ref="AP4:AP6" si="3">SUM(AM4:AO4)</f>
        <v>69</v>
      </c>
    </row>
    <row r="5" spans="2:47" ht="24" customHeight="1">
      <c r="B5" s="200">
        <v>3</v>
      </c>
      <c r="C5" s="410" t="str">
        <f>IF(GROUPS!J6="","",GROUPS!J6)</f>
        <v>Матеја Смолиќ (214)</v>
      </c>
      <c r="D5" s="410"/>
      <c r="E5" s="411"/>
      <c r="F5" s="198">
        <f>U9</f>
        <v>3</v>
      </c>
      <c r="G5" s="106">
        <f>T9</f>
        <v>0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6</v>
      </c>
      <c r="O5" s="109">
        <f>IF(AND(U9="",T14="",T18=""),"",SUM(G5,I5,M5))</f>
        <v>5</v>
      </c>
      <c r="P5" s="110">
        <f>IF(AND(U9="",T14="",T18=""),"",AG5)</f>
        <v>106</v>
      </c>
      <c r="Q5" s="111">
        <f>IF(AND(U9="",T14="",T18=""),"",AP5)</f>
        <v>93</v>
      </c>
      <c r="R5" s="384">
        <f>IF(ISERROR(IF(AND(U9="",T14="",T18=""),"",SUM(AB5:AD5)+(N5-O5)/1000)+(AK5/10000)+(AG5/100000)),"",IF(AND(U9="",T14="",T18=""),"",SUM(AB5:AD5)+(N5-O5)/1000)+(AK5/10000)+(AG5/100000))</f>
        <v>5.0033599999999998</v>
      </c>
      <c r="S5" s="384"/>
      <c r="T5" s="112">
        <f>IF(ISERROR(IF(C5="","",RANK(R5,$R$3:$S$6,0))),"",IF(C5="","",RANK(R5,$R$3:$S$6,0)))</f>
        <v>2</v>
      </c>
      <c r="U5" s="9"/>
      <c r="V5" s="9"/>
      <c r="W5" s="7">
        <v>4</v>
      </c>
      <c r="X5" s="387" t="str">
        <f t="shared" si="0"/>
        <v>Сара Ризовска (339)</v>
      </c>
      <c r="Y5" s="388"/>
      <c r="Z5" s="389"/>
      <c r="AB5" s="10">
        <f t="shared" ref="AB5:AB6" si="4">IF(F5="","",IF(F5&gt;G5,2,1))</f>
        <v>2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106</v>
      </c>
      <c r="AH5" s="10">
        <f>G9+I9+K9+M9+O9+Q9+S9</f>
        <v>36</v>
      </c>
      <c r="AI5" s="10">
        <f>F14+H14+J14+L14+N14+P14+R14</f>
        <v>51</v>
      </c>
      <c r="AJ5" s="10">
        <f>F18+H18+J18+L18+N18+P18+R18</f>
        <v>19</v>
      </c>
      <c r="AK5" s="385">
        <f t="shared" si="2"/>
        <v>13</v>
      </c>
      <c r="AL5" s="386"/>
      <c r="AM5" s="10">
        <f>AH3</f>
        <v>22</v>
      </c>
      <c r="AN5" s="10">
        <f>AI6</f>
        <v>38</v>
      </c>
      <c r="AO5" s="10">
        <f>AJ4</f>
        <v>33</v>
      </c>
      <c r="AP5" s="9">
        <f t="shared" si="3"/>
        <v>93</v>
      </c>
    </row>
    <row r="6" spans="2:47" ht="24" customHeight="1" thickBot="1">
      <c r="B6" s="201">
        <v>4</v>
      </c>
      <c r="C6" s="412" t="str">
        <f>IF(GROUPS!J7="","",GROUPS!J7)</f>
        <v>Сара Ризовска (339)</v>
      </c>
      <c r="D6" s="412"/>
      <c r="E6" s="413"/>
      <c r="F6" s="199">
        <f>U17</f>
        <v>1</v>
      </c>
      <c r="G6" s="118">
        <f>T17</f>
        <v>3</v>
      </c>
      <c r="H6" s="119">
        <f>U10</f>
        <v>1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4</v>
      </c>
      <c r="O6" s="123">
        <f>IF(AND(U10="",U14="",U17=""),"",SUM(G6,I6,K6))</f>
        <v>9</v>
      </c>
      <c r="P6" s="124">
        <f>IF(AND(U10="",U14="",U17=""),"",AG6)</f>
        <v>102</v>
      </c>
      <c r="Q6" s="125">
        <f>IF(AND(U10="",U14="",U17=""),"",AP6)</f>
        <v>133</v>
      </c>
      <c r="R6" s="393">
        <f>IF(ISERROR(IF(AND(U10="",U14="",U17=""),"",SUM(AB6:AD6)+(N6-O6)/1000)+(AK6/10000)+(AG6/100000)),"",IF(AND(U10="",U14="",U17=""),"",SUM(AB6:AD6)+(N6-O6)/1000)+(AK6/10000)+(AG6/100000))</f>
        <v>2.9929200000000002</v>
      </c>
      <c r="S6" s="393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102</v>
      </c>
      <c r="AH6" s="10">
        <f>G10+I10+K10+M10+O10+Q10+S10</f>
        <v>30</v>
      </c>
      <c r="AI6" s="10">
        <f>G14+I14+K14+M14+O14+Q14+S14</f>
        <v>38</v>
      </c>
      <c r="AJ6" s="10">
        <f>G17+I17+K17+M17+O17+Q17+S17</f>
        <v>34</v>
      </c>
      <c r="AK6" s="385">
        <f t="shared" si="2"/>
        <v>-31</v>
      </c>
      <c r="AL6" s="386"/>
      <c r="AM6" s="10">
        <f>AH4</f>
        <v>42</v>
      </c>
      <c r="AN6" s="10">
        <f>AI5</f>
        <v>51</v>
      </c>
      <c r="AO6" s="10">
        <f>AJ3</f>
        <v>40</v>
      </c>
      <c r="AP6" s="9">
        <f t="shared" si="3"/>
        <v>133</v>
      </c>
    </row>
    <row r="7" spans="2:47" ht="18.399999999999999" thickBot="1">
      <c r="P7" s="127">
        <f>SUM(P3:P6)</f>
        <v>398</v>
      </c>
      <c r="Q7" s="127">
        <f>SUM(Q3:Q6)</f>
        <v>398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>Фани Јованоска (193)</v>
      </c>
      <c r="D9" s="130">
        <v>3</v>
      </c>
      <c r="E9" s="131" t="str">
        <f>IF(C5="","",VLOOKUP(D9,$B$3:$E$6,2,FALSE))</f>
        <v>Матеја Смолиќ (214)</v>
      </c>
      <c r="F9" s="132">
        <v>4</v>
      </c>
      <c r="G9" s="133">
        <v>11</v>
      </c>
      <c r="H9" s="134">
        <v>12</v>
      </c>
      <c r="I9" s="133">
        <v>14</v>
      </c>
      <c r="J9" s="132">
        <v>6</v>
      </c>
      <c r="K9" s="135">
        <v>11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0</v>
      </c>
      <c r="U9" s="137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>Сара С.Стојановска (183)</v>
      </c>
      <c r="D10" s="140">
        <v>4</v>
      </c>
      <c r="E10" s="141" t="str">
        <f>IF(C6="","",VLOOKUP(D10,$B$3:$E$6,2,FALSE))</f>
        <v>Сара Ризовска (339)</v>
      </c>
      <c r="F10" s="142">
        <v>11</v>
      </c>
      <c r="G10" s="143">
        <v>7</v>
      </c>
      <c r="H10" s="144">
        <v>11</v>
      </c>
      <c r="I10" s="143">
        <v>7</v>
      </c>
      <c r="J10" s="142">
        <v>9</v>
      </c>
      <c r="K10" s="145">
        <v>11</v>
      </c>
      <c r="L10" s="144">
        <v>11</v>
      </c>
      <c r="M10" s="143">
        <v>5</v>
      </c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>Фани Јованоска (193)</v>
      </c>
      <c r="D13" s="130">
        <v>2</v>
      </c>
      <c r="E13" s="131" t="str">
        <f>IF(C4="","",VLOOKUP(D13,$B$3:$E$6,2,FALSE))</f>
        <v>Сара С.Стојановска (183)</v>
      </c>
      <c r="F13" s="132">
        <v>6</v>
      </c>
      <c r="G13" s="133">
        <v>11</v>
      </c>
      <c r="H13" s="134">
        <v>6</v>
      </c>
      <c r="I13" s="133">
        <v>11</v>
      </c>
      <c r="J13" s="132">
        <v>8</v>
      </c>
      <c r="K13" s="135">
        <v>11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0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>Матеја Смолиќ (214)</v>
      </c>
      <c r="D14" s="140">
        <v>4</v>
      </c>
      <c r="E14" s="141" t="str">
        <f>IF(C6="","",VLOOKUP(D14,$B$3:$E$6,2,FALSE))</f>
        <v>Сара Ризовска (339)</v>
      </c>
      <c r="F14" s="142">
        <v>9</v>
      </c>
      <c r="G14" s="143">
        <v>11</v>
      </c>
      <c r="H14" s="144">
        <v>9</v>
      </c>
      <c r="I14" s="143">
        <v>11</v>
      </c>
      <c r="J14" s="142">
        <v>11</v>
      </c>
      <c r="K14" s="145">
        <v>5</v>
      </c>
      <c r="L14" s="144">
        <v>11</v>
      </c>
      <c r="M14" s="143">
        <v>3</v>
      </c>
      <c r="N14" s="142">
        <v>11</v>
      </c>
      <c r="O14" s="145">
        <v>8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>
        <f>IF(N14="","",IF(N14&gt;O14,1,0))</f>
        <v>1</v>
      </c>
      <c r="AK14" s="10">
        <f>IF(O14="","",IF(O14&gt;N14,1,0))</f>
        <v>0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>Фани Јованоска (193)</v>
      </c>
      <c r="D17" s="130">
        <v>4</v>
      </c>
      <c r="E17" s="131" t="str">
        <f>IF(C6="","",VLOOKUP(D17,$B$3:$E$6,2,FALSE))</f>
        <v>Сара Ризовска (339)</v>
      </c>
      <c r="F17" s="132">
        <v>11</v>
      </c>
      <c r="G17" s="133">
        <v>9</v>
      </c>
      <c r="H17" s="134">
        <v>11</v>
      </c>
      <c r="I17" s="133">
        <v>7</v>
      </c>
      <c r="J17" s="132">
        <v>7</v>
      </c>
      <c r="K17" s="135">
        <v>11</v>
      </c>
      <c r="L17" s="134">
        <v>11</v>
      </c>
      <c r="M17" s="133">
        <v>7</v>
      </c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>Матеја Смолиќ (214)</v>
      </c>
      <c r="D18" s="140">
        <v>2</v>
      </c>
      <c r="E18" s="141" t="str">
        <f>IF(C4="","",VLOOKUP(D18,$B$3:$E$6,2,FALSE))</f>
        <v>Сара С.Стојановска (183)</v>
      </c>
      <c r="F18" s="142">
        <v>7</v>
      </c>
      <c r="G18" s="143">
        <v>11</v>
      </c>
      <c r="H18" s="144">
        <v>7</v>
      </c>
      <c r="I18" s="143">
        <v>11</v>
      </c>
      <c r="J18" s="142">
        <v>5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IF(GROUPS!D9="","",GROUPS!D9)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IF(GROUPS!D10="","",GROUPS!D10)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IF(GROUPS!D11="","",GROUPS!D11)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IF(GROUPS!D12="","",GROUPS!D12)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2024-03-24T13:55:02Z</dcterms:modified>
</cp:coreProperties>
</file>