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96" yWindow="-96" windowWidth="21792" windowHeight="12972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/>
  <c r="G18"/>
  <c r="O42"/>
  <c r="G42"/>
  <c r="K19" i="19" l="1"/>
  <c r="K16"/>
  <c r="K12"/>
  <c r="K22"/>
  <c r="K4"/>
  <c r="K14"/>
  <c r="K18"/>
  <c r="K5"/>
  <c r="K13"/>
  <c r="K25"/>
  <c r="K6"/>
  <c r="K10"/>
  <c r="K3"/>
  <c r="K15"/>
  <c r="K23"/>
  <c r="K7"/>
  <c r="K8"/>
  <c r="K24"/>
  <c r="K26"/>
  <c r="K21"/>
  <c r="K11"/>
  <c r="K20"/>
  <c r="K9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7"/>
  <c r="J17"/>
  <c r="I17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H16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BI35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N35"/>
  <c r="AJ35"/>
  <c r="AL31" s="1"/>
  <c r="AJ34"/>
  <c r="AM30" s="1"/>
  <c r="O32"/>
  <c r="O31"/>
  <c r="AJ26"/>
  <c r="AJ25"/>
  <c r="O20"/>
  <c r="O19"/>
  <c r="Y14"/>
  <c r="Y13"/>
  <c r="O7"/>
  <c r="AN32" s="1"/>
  <c r="AM31" l="1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16" i="19"/>
  <c r="J12"/>
  <c r="J22"/>
  <c r="J4"/>
  <c r="J14"/>
  <c r="J18"/>
  <c r="J5"/>
  <c r="J13"/>
  <c r="J25"/>
  <c r="J6"/>
  <c r="J10"/>
  <c r="J3"/>
  <c r="J15"/>
  <c r="J23"/>
  <c r="J7"/>
  <c r="J8"/>
  <c r="J24"/>
  <c r="J26"/>
  <c r="J21"/>
  <c r="J11"/>
  <c r="J20"/>
  <c r="J9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9"/>
  <c r="I19"/>
  <c r="I16"/>
  <c r="I12"/>
  <c r="I22"/>
  <c r="I4"/>
  <c r="I14"/>
  <c r="I18"/>
  <c r="I5"/>
  <c r="I13"/>
  <c r="D10" s="1"/>
  <c r="I25"/>
  <c r="I6"/>
  <c r="I10"/>
  <c r="I3"/>
  <c r="I15"/>
  <c r="I23"/>
  <c r="I7"/>
  <c r="I8"/>
  <c r="I24"/>
  <c r="I26"/>
  <c r="I21"/>
  <c r="I11"/>
  <c r="I20"/>
  <c r="I9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AJ4"/>
  <c r="AO5" s="1"/>
  <c r="AI4"/>
  <c r="AN3" s="1"/>
  <c r="AH4"/>
  <c r="AM6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P4" i="45" l="1"/>
  <c r="H5"/>
  <c r="AC5" s="1"/>
  <c r="AG4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4" i="43" l="1"/>
  <c r="AK5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R5" i="39" l="1"/>
  <c r="P7" i="40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G6"/>
  <c r="I3"/>
  <c r="I6"/>
  <c r="F5"/>
  <c r="AJ6"/>
  <c r="AO3" s="1"/>
  <c r="AI6"/>
  <c r="AN5" s="1"/>
  <c r="AH6"/>
  <c r="AM4" s="1"/>
  <c r="K6"/>
  <c r="J6"/>
  <c r="AD6" s="1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C6" l="1"/>
  <c r="AD5"/>
  <c r="O5" i="5"/>
  <c r="R5" i="38"/>
  <c r="O3" i="5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C3" s="1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AD3"/>
  <c r="N6"/>
  <c r="N4"/>
  <c r="O3"/>
  <c r="R6" i="9"/>
  <c r="M3" i="37"/>
  <c r="O5" i="6"/>
  <c r="N4" i="7"/>
  <c r="O3"/>
  <c r="O5" i="8"/>
  <c r="O6"/>
  <c r="R6" s="1"/>
  <c r="AB5"/>
  <c r="R5" i="6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17" i="19"/>
  <c r="D45" i="36" l="1"/>
  <c r="D46"/>
  <c r="D38"/>
  <c r="D37"/>
  <c r="D4" i="1"/>
  <c r="C3" i="37" s="1"/>
  <c r="M4" i="19"/>
  <c r="M14"/>
  <c r="M18"/>
  <c r="M5"/>
  <c r="M13"/>
  <c r="M25"/>
  <c r="M6"/>
  <c r="M10"/>
  <c r="M3"/>
  <c r="M15"/>
  <c r="M23"/>
  <c r="M7"/>
  <c r="M8"/>
  <c r="M24"/>
  <c r="M26"/>
  <c r="M21"/>
  <c r="M11"/>
  <c r="M20"/>
  <c r="M9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9"/>
  <c r="M16"/>
  <c r="M12"/>
  <c r="M22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G6"/>
  <c r="L3"/>
  <c r="F6"/>
  <c r="M3"/>
  <c r="K6"/>
  <c r="L5"/>
  <c r="M5"/>
  <c r="J6"/>
  <c r="H3"/>
  <c r="G4"/>
  <c r="I3"/>
  <c r="F4"/>
  <c r="AB4" s="1"/>
  <c r="L4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5" l="1"/>
  <c r="AC4"/>
  <c r="O5"/>
  <c r="AD5"/>
  <c r="N5"/>
  <c r="AD6"/>
  <c r="AD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AB26" s="1"/>
  <c r="D6" i="36"/>
  <c r="D6" i="47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AN15" i="47" l="1"/>
  <c r="AN28"/>
  <c r="E13" i="44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Q14" s="1"/>
  <c r="D7" i="36"/>
  <c r="D7" i="47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AB25" i="47" l="1"/>
  <c r="AM16" s="1"/>
  <c r="AB34"/>
  <c r="G31"/>
  <c r="G19"/>
  <c r="AN33" s="1"/>
  <c r="AN29"/>
  <c r="E14" i="45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AO16" i="47" l="1"/>
  <c r="AN30"/>
  <c r="AN34"/>
  <c r="Q37"/>
  <c r="AB35" s="1"/>
  <c r="C18" i="44"/>
  <c r="E9"/>
  <c r="T5"/>
  <c r="X3" i="43"/>
  <c r="X2"/>
  <c r="X5"/>
  <c r="X4"/>
  <c r="E10" i="44"/>
  <c r="E17"/>
  <c r="E14"/>
  <c r="T6"/>
  <c r="J21" i="1"/>
  <c r="C5" i="45" s="1"/>
  <c r="J22" i="1"/>
  <c r="C6" i="45" s="1"/>
  <c r="AN31" i="47" l="1"/>
  <c r="AO19"/>
  <c r="C17" i="45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<sst xmlns="http://schemas.openxmlformats.org/spreadsheetml/2006/main" count="2513" uniqueCount="847">
  <si>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</si>
  <si>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</si>
  <si>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</si>
  <si>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</si>
  <si>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</si>
  <si>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</si>
  <si>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</si>
  <si>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</si>
  <si>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</si>
  <si>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</si>
  <si>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</si>
  <si>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</si>
  <si>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</si>
  <si>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</si>
  <si>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</si>
  <si>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</si>
  <si>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</si>
  <si>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</si>
  <si>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</si>
  <si>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</si>
  <si>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</si>
  <si>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</si>
  <si>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</si>
  <si>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</si>
  <si>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</si>
  <si>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</si>
  <si>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</si>
  <si>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</si>
  <si>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</si>
  <si>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</si>
  <si>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</si>
  <si>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</si>
  <si>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</si>
  <si>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</si>
  <si>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</si>
  <si>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</si>
  <si>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</si>
  <si>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</si>
  <si>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</si>
  <si>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</si>
  <si>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</si>
  <si>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</si>
  <si>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</si>
  <si>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</si>
  <si>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</si>
  <si>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</si>
  <si>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</si>
  <si>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</si>
  <si>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</si>
  <si>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</si>
  <si>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</si>
  <si>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</si>
  <si>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</si>
  <si>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</si>
  <si>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</si>
  <si>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</si>
  <si>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</si>
  <si>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</si>
  <si>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</si>
  <si>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</si>
  <si>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</si>
  <si>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</si>
  <si>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</si>
  <si>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</si>
  <si>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</si>
  <si>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</si>
  <si>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</si>
  <si>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</si>
  <si>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</si>
  <si>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</si>
  <si>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</si>
  <si>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</si>
  <si>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</si>
  <si>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</si>
  <si>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</si>
  <si>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</si>
  <si>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</si>
  <si>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</si>
  <si>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</si>
  <si>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</si>
  <si>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</si>
  <si>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</si>
  <si>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</si>
  <si>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</si>
  <si>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</si>
  <si>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</si>
  <si>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</si>
  <si>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</si>
  <si>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</si>
  <si>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</si>
  <si>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</si>
  <si>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</si>
  <si>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</si>
  <si>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</si>
  <si>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</si>
  <si>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</si>
  <si>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</si>
  <si>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</si>
  <si>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</si>
  <si>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</si>
  <si>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</si>
  <si>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</si>
  <si>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</si>
  <si>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</si>
  <si>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</si>
  <si>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</si>
  <si>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</si>
  <si>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</si>
  <si>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</si>
  <si>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</si>
  <si>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</si>
  <si>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</si>
  <si>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</si>
  <si>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</si>
  <si>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</si>
  <si>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</si>
  <si>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</si>
  <si>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</si>
  <si>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</si>
  <si>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</si>
  <si>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</si>
  <si>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</si>
  <si>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</si>
  <si>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</si>
  <si>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</si>
  <si>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</si>
  <si>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</si>
  <si>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</si>
  <si>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</si>
  <si>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</si>
  <si>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</si>
  <si>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</si>
  <si>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</si>
  <si>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</si>
  <si>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</si>
  <si>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</si>
  <si>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</si>
  <si>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</si>
  <si>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</si>
  <si>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</si>
  <si>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</si>
  <si>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</si>
  <si>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</si>
  <si>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</si>
  <si>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</si>
  <si>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</si>
  <si>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</si>
  <si>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</si>
  <si>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</si>
  <si>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</si>
  <si>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</si>
  <si>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</si>
  <si>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</si>
  <si>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</si>
  <si>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</si>
  <si>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</si>
  <si>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</si>
  <si>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</si>
  <si>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</si>
  <si>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</si>
  <si>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</si>
  <si>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</si>
  <si>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</si>
  <si>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</si>
  <si>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</si>
  <si>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</si>
  <si>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</si>
  <si>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</si>
  <si>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</si>
  <si>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</si>
  <si>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</si>
  <si>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</si>
  <si>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</si>
  <si>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</si>
  <si>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</si>
  <si>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</si>
  <si>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</si>
  <si>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</si>
  <si>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</si>
  <si>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</si>
  <si>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</si>
  <si>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</si>
  <si>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</si>
  <si>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</si>
  <si>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</si>
  <si>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</si>
  <si>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</si>
  <si>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</si>
  <si>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</si>
  <si>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</si>
  <si>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</si>
  <si>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</si>
  <si>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</si>
  <si>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</si>
  <si>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</si>
  <si>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</si>
  <si>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</si>
  <si>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</si>
  <si>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</si>
  <si>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</si>
  <si>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</si>
  <si>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</si>
  <si>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</si>
  <si>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</si>
  <si>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</si>
  <si>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</si>
  <si>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</si>
  <si>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</si>
  <si>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</si>
  <si>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</si>
  <si>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</si>
  <si>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</si>
  <si>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</si>
  <si>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</si>
  <si>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</si>
  <si>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</si>
  <si>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</si>
  <si>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</si>
  <si>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</si>
  <si>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</si>
  <si>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</si>
  <si>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</si>
  <si>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</si>
  <si>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</si>
  <si>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</si>
  <si>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</si>
  <si>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</si>
  <si>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</si>
  <si>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</si>
  <si>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</si>
  <si>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</si>
  <si>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</si>
  <si>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</si>
  <si>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</si>
  <si>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</si>
  <si>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</si>
  <si>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</si>
  <si>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</si>
  <si>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</si>
  <si>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</si>
  <si>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</si>
  <si>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</si>
  <si>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</si>
  <si>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</si>
  <si>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</si>
  <si>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</si>
  <si>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</si>
  <si>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</si>
  <si>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</si>
  <si>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</si>
  <si>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</si>
  <si>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</si>
  <si>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</si>
  <si>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</si>
  <si>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</si>
  <si>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</si>
  <si>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</si>
  <si>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</si>
  <si>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</si>
  <si>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</si>
  <si>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</si>
  <si>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</si>
  <si>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</si>
  <si>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</si>
  <si>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</si>
  <si>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</si>
  <si>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</si>
  <si>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</si>
  <si>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</si>
  <si>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</si>
  <si>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</si>
  <si>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</si>
  <si>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</si>
  <si>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</si>
  <si>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</si>
  <si>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</si>
  <si>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</si>
  <si>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</si>
  <si>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</si>
  <si>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</si>
  <si>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</si>
  <si>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</si>
  <si>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</si>
  <si>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</si>
  <si>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</si>
  <si>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</si>
  <si>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</si>
  <si>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</si>
  <si>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</si>
  <si>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</si>
  <si>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</si>
  <si>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</si>
  <si>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</si>
  <si>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</si>
  <si>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</si>
  <si>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</si>
  <si>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</si>
  <si>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</si>
  <si>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</si>
  <si>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</si>
  <si>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</si>
  <si>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</si>
  <si>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</si>
  <si>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</si>
  <si>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</si>
  <si>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</si>
  <si>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</si>
  <si>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</si>
  <si>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</si>
  <si>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</si>
  <si>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</si>
  <si>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</si>
  <si>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</si>
  <si>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</si>
  <si>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</si>
  <si>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</si>
  <si>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</si>
  <si>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</si>
  <si>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</si>
  <si>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</si>
  <si>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</si>
  <si>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</si>
  <si>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</si>
  <si>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</si>
  <si>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</si>
  <si>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</si>
  <si>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</si>
  <si>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</si>
  <si>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</si>
  <si>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</si>
  <si>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</si>
  <si>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</si>
  <si>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</si>
  <si>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</si>
  <si>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</si>
  <si>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</si>
  <si>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</si>
  <si>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</si>
  <si>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</si>
  <si>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</si>
  <si>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</si>
  <si>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</si>
  <si>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</si>
  <si>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</si>
  <si>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</si>
  <si>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</si>
  <si>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</si>
  <si>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</si>
  <si>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</si>
  <si>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</si>
  <si>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</si>
  <si>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</si>
  <si>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</si>
  <si>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</si>
  <si>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</si>
  <si>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</si>
  <si>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</si>
  <si>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</si>
  <si>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</si>
  <si>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</si>
  <si>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</si>
  <si>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</si>
  <si>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</si>
  <si>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</si>
  <si>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</si>
  <si>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</si>
  <si>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</si>
  <si>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</si>
  <si>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</si>
  <si>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</si>
  <si>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</si>
  <si>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</si>
  <si>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</si>
  <si>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</si>
  <si>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</si>
  <si>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</si>
  <si>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</si>
  <si>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</si>
  <si>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</si>
  <si>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</si>
  <si>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</si>
  <si>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</si>
  <si>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</si>
  <si>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</si>
  <si>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</si>
  <si>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</si>
  <si>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</si>
  <si>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</si>
  <si>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</si>
  <si>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</si>
  <si>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</si>
  <si>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</si>
  <si>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</si>
  <si>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</si>
  <si>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</si>
  <si>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</si>
  <si>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</si>
  <si>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</si>
  <si>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</si>
  <si>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</si>
  <si>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</si>
  <si>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</si>
  <si>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</si>
  <si>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</si>
  <si>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</si>
  <si>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</si>
  <si>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</si>
  <si>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</si>
  <si>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</si>
  <si>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</si>
  <si>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</si>
  <si>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</si>
  <si>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</si>
  <si>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</si>
  <si>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</si>
  <si>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</si>
  <si>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</si>
  <si>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</si>
  <si>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</si>
  <si>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</si>
  <si>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</si>
  <si>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</si>
  <si>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</si>
  <si>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</si>
  <si>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</si>
  <si>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</si>
  <si>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</si>
  <si>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</si>
  <si>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</si>
  <si>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</si>
  <si>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</si>
  <si>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</si>
  <si>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</si>
  <si>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</si>
  <si>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</si>
  <si>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</si>
  <si>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</si>
  <si>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</si>
  <si>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</si>
  <si>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</si>
  <si>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</si>
  <si>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</si>
  <si>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</si>
  <si>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</si>
  <si>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</si>
  <si>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</si>
  <si>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</si>
  <si>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</si>
  <si>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</si>
  <si>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</si>
  <si>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</si>
  <si>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</si>
  <si>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</si>
  <si>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</si>
  <si>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</si>
  <si>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</si>
  <si>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</si>
  <si>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</si>
  <si>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</si>
  <si>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</si>
  <si>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</si>
  <si>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</si>
  <si>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</si>
  <si>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</si>
  <si>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</si>
  <si>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</si>
  <si>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</si>
  <si>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</si>
  <si>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</si>
  <si>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</si>
  <si>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</si>
  <si>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</si>
  <si>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</si>
  <si>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</si>
  <si>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</si>
  <si>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</si>
  <si>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</si>
  <si>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</si>
  <si>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</si>
  <si>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</si>
  <si>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</si>
  <si>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</si>
  <si>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</si>
  <si>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</si>
  <si>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</si>
  <si>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</si>
  <si>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</si>
  <si>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</si>
  <si>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</si>
  <si>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</si>
  <si>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</si>
  <si>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</si>
  <si>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</si>
  <si>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</si>
  <si>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</si>
  <si>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</si>
  <si>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</si>
  <si>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</si>
  <si>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</si>
  <si>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</si>
  <si>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</si>
  <si>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</si>
  <si>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</si>
  <si>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</si>
  <si>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</si>
  <si>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</si>
  <si>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</si>
  <si>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</si>
  <si>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</si>
  <si>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</si>
  <si>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</si>
  <si>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</si>
  <si>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</si>
  <si>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</si>
  <si>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</si>
  <si>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</si>
  <si>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</si>
  <si>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</si>
  <si>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</si>
  <si>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</si>
  <si>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</si>
  <si>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</si>
  <si>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</si>
  <si>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</si>
  <si>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</si>
  <si>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</si>
  <si>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</si>
  <si>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</si>
  <si>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</si>
  <si>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</si>
  <si>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</si>
  <si>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</si>
  <si>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</si>
  <si>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</si>
  <si>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</si>
  <si>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</si>
  <si>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</si>
  <si>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</si>
  <si>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</si>
  <si>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</si>
  <si>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</si>
  <si>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</si>
  <si>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</si>
  <si>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</si>
  <si>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</si>
  <si>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</si>
  <si>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</si>
  <si>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</si>
  <si>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</si>
  <si>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</si>
  <si>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</si>
  <si>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</si>
  <si>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</si>
  <si>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</si>
  <si>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</si>
  <si>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</si>
  <si>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</si>
  <si>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</si>
  <si>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</si>
  <si>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</si>
  <si>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</si>
  <si>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</si>
  <si>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</si>
  <si>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</si>
  <si>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</si>
  <si>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</si>
  <si>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</si>
  <si>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</si>
  <si>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</si>
  <si>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</si>
  <si>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</si>
  <si>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</si>
  <si>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</si>
  <si>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</si>
  <si>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</si>
  <si>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</si>
  <si>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</si>
  <si>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</si>
  <si>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</si>
  <si>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</si>
  <si>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</si>
  <si>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</si>
  <si>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</si>
  <si>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</si>
  <si>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</si>
  <si>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</si>
  <si>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</si>
  <si>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</si>
  <si>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</si>
  <si>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</si>
  <si>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</si>
  <si>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</si>
  <si>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</si>
  <si>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</si>
  <si>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</si>
  <si>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</si>
  <si>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</si>
  <si>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</si>
  <si>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</si>
  <si>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</si>
  <si>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</si>
  <si>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</si>
  <si>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</si>
  <si>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</si>
  <si>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</si>
  <si>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</si>
  <si>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</si>
  <si>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</si>
  <si>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</si>
  <si>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</si>
  <si>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</si>
  <si>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</si>
  <si>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</si>
  <si>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</si>
  <si>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</si>
  <si>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</si>
  <si>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</si>
  <si>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</si>
  <si>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</si>
  <si>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</si>
  <si>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</si>
  <si>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</si>
  <si>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</si>
  <si>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</si>
  <si>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</si>
  <si>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</si>
  <si>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</si>
  <si>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</si>
  <si>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</si>
  <si>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</si>
  <si>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</si>
  <si>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</si>
  <si>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</si>
  <si>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</si>
  <si>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</si>
  <si>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</si>
  <si>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</si>
  <si>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</si>
  <si>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</si>
  <si>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</si>
  <si>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</si>
  <si>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</si>
  <si>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</si>
  <si>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</si>
  <si>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</si>
  <si>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</si>
  <si>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</si>
  <si>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</si>
  <si>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</si>
  <si>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</si>
  <si>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</si>
  <si>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</si>
  <si>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</si>
  <si>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</si>
  <si>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</si>
  <si>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</si>
  <si>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</si>
  <si>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</si>
  <si>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</si>
  <si>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</si>
  <si>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</si>
  <si>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</si>
  <si>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</si>
  <si>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</si>
  <si>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</si>
  <si>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</si>
  <si>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</si>
  <si>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</si>
  <si>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</si>
  <si>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</si>
  <si>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</si>
  <si>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</si>
  <si>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</si>
  <si>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</si>
  <si>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</si>
  <si>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</si>
  <si>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</si>
  <si>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</si>
  <si>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</si>
  <si>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</si>
  <si>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</si>
  <si>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</si>
  <si>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</si>
  <si>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</si>
  <si>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</si>
  <si>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</si>
  <si>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</si>
  <si>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</si>
  <si>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</si>
  <si>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</si>
  <si>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</si>
  <si>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</si>
  <si>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</si>
  <si>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</si>
  <si>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</si>
  <si>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</si>
  <si>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</si>
  <si>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</si>
  <si>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</si>
  <si>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</si>
  <si>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</si>
  <si>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</si>
  <si>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</si>
  <si>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</si>
  <si>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</si>
  <si>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</si>
  <si>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</si>
  <si>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</si>
  <si>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</si>
  <si>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</si>
  <si>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</si>
  <si>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</si>
  <si>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</si>
  <si>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</si>
  <si>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</si>
  <si>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</si>
  <si>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</si>
  <si>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</si>
  <si>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</si>
  <si>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</si>
  <si>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</si>
  <si>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</si>
  <si>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</si>
  <si>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</si>
  <si>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</si>
  <si>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</si>
  <si>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</si>
  <si>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</si>
  <si>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</si>
  <si>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</si>
  <si>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</si>
  <si>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</si>
  <si>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</si>
  <si>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</si>
  <si>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</si>
  <si>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</si>
  <si>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</si>
  <si>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</si>
  <si>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</si>
  <si>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</si>
  <si>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</si>
  <si>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</si>
  <si>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</si>
  <si>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</si>
  <si>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</si>
  <si>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</si>
  <si>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</si>
  <si>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</si>
  <si>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</si>
  <si>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</si>
  <si>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</si>
  <si>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</si>
  <si>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</si>
  <si>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</si>
  <si>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</si>
  <si>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</si>
  <si>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</si>
  <si>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</si>
  <si>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</si>
  <si>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</si>
  <si>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</si>
  <si>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</si>
  <si>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</si>
  <si>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</si>
  <si>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</si>
  <si>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</si>
  <si>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</si>
  <si>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</si>
  <si>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</si>
  <si>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</si>
  <si>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</si>
  <si>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</si>
  <si>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</si>
  <si>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</si>
  <si>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</si>
  <si>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</si>
  <si>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</si>
  <si>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</si>
  <si>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</si>
  <si>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</si>
  <si>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</si>
  <si>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</si>
  <si>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</si>
  <si>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</si>
  <si>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</si>
  <si>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</si>
  <si>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</si>
  <si>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</si>
  <si>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</si>
  <si>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</si>
  <si>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</si>
  <si>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</si>
  <si>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</si>
  <si>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</si>
  <si>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</si>
  <si>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</si>
  <si>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</si>
  <si>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</si>
  <si>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</si>
  <si>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</si>
  <si>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</si>
  <si>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</si>
  <si>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</si>
  <si>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</si>
  <si>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</si>
  <si>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</si>
  <si>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</si>
  <si>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</si>
  <si>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</si>
  <si>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</si>
  <si>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</si>
  <si>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</si>
  <si>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</si>
  <si>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</si>
  <si>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</si>
  <si>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</si>
  <si>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</si>
  <si>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</si>
  <si>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</si>
  <si>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</si>
  <si>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</si>
  <si>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</si>
  <si>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</si>
  <si>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</si>
  <si>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</si>
  <si>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</si>
  <si>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</si>
  <si>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</si>
  <si>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</si>
  <si>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</si>
  <si>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</si>
  <si>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</si>
  <si>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</si>
  <si>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</si>
  <si>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</si>
  <si>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</si>
  <si>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</si>
  <si>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</si>
  <si>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</si>
  <si>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</si>
  <si>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</si>
  <si>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</si>
  <si>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</si>
  <si>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</si>
  <si>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</si>
  <si>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</si>
  <si>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Мини КАДЕТИ У11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</si>
</sst>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H12" sqref="H12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49" t="s">
        <v>123</v>
      </c>
      <c r="C1" s="350"/>
      <c r="D1" s="350"/>
      <c r="E1" s="350"/>
      <c r="F1" s="351" t="s">
        <v>121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Натали Бејковска (586)</v>
      </c>
      <c r="E3" s="294" t="str">
        <f>IF(D3="","",INDEX($J$3:$J$42,MATCH(C3,$G$3:$G$42,0)))</f>
        <v>Пелагонија</v>
      </c>
      <c r="F3" s="299">
        <v>14</v>
      </c>
      <c r="G3" s="250">
        <v>1</v>
      </c>
      <c r="H3" s="36">
        <v>586</v>
      </c>
      <c r="I3" s="300" t="str">
        <f>IF(ISERROR(VLOOKUP(H3,Baza!A:C,2,FALSE)&amp;" "&amp;"("&amp;H3&amp;")"),"",(VLOOKUP(H3,Baza!A:C,2,FALSE)&amp;" "&amp;"("&amp;H3&amp;")"))</f>
        <v>Натали Бејковска (586)</v>
      </c>
      <c r="J3" s="300" t="str">
        <f>IF(ISERROR(VLOOKUP(H3,Baza!A:C,3,FALSE)),"",(VLOOKUP(H3,Baza!A:C,3,FALSE)))</f>
        <v>Пелагонија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14</v>
      </c>
      <c r="O3" s="250">
        <v>364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>Ана Смолиќ (418)</v>
      </c>
      <c r="E4" s="288" t="str">
        <f t="shared" ref="E4:E66" si="2">IF(D4="","",INDEX($J$3:$J$42,MATCH(C4,$G$3:$G$42,0)))</f>
        <v>Рисови</v>
      </c>
      <c r="F4" s="284">
        <v>6</v>
      </c>
      <c r="G4" s="243">
        <v>5</v>
      </c>
      <c r="H4" s="36">
        <v>558</v>
      </c>
      <c r="I4" s="252" t="str">
        <f>IF(ISERROR(VLOOKUP(H4,Baza!A:C,2,FALSE)&amp;" "&amp;"("&amp;H4&amp;")"),"",(VLOOKUP(H4,Baza!A:C,2,FALSE)&amp;" "&amp;"("&amp;H4&amp;")"))</f>
        <v>Бојана Јовевска (558)</v>
      </c>
      <c r="J4" s="252" t="str">
        <f>IF(ISERROR(VLOOKUP(H4,Baza!A:C,3,FALSE)),"",(VLOOKUP(H4,Baza!A:C,3,FALSE)))</f>
        <v>Берово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6</v>
      </c>
      <c r="O4" s="243">
        <v>364</v>
      </c>
    </row>
    <row r="5" spans="2:17">
      <c r="B5" s="355"/>
      <c r="C5" s="265">
        <v>3</v>
      </c>
      <c r="D5" s="287" t="str">
        <f t="shared" si="1"/>
        <v>Матеа Трајковска (602)</v>
      </c>
      <c r="E5" s="288" t="str">
        <f t="shared" si="2"/>
        <v>Крушево</v>
      </c>
      <c r="F5" s="284">
        <v>9</v>
      </c>
      <c r="G5" s="243">
        <v>2</v>
      </c>
      <c r="H5" s="36">
        <v>418</v>
      </c>
      <c r="I5" s="252" t="str">
        <f>IF(ISERROR(VLOOKUP(H5,Baza!A:C,2,FALSE)&amp;" "&amp;"("&amp;H5&amp;")"),"",(VLOOKUP(H5,Baza!A:C,2,FALSE)&amp;" "&amp;"("&amp;H5&amp;")"))</f>
        <v>Ана Смолиќ (418)</v>
      </c>
      <c r="J5" s="252" t="str">
        <f>IF(ISERROR(VLOOKUP(H5,Baza!A:C,3,FALSE)),"",(VLOOKUP(H5,Baza!A:C,3,FALSE)))</f>
        <v>Рисови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9</v>
      </c>
      <c r="O5" s="243">
        <v>288</v>
      </c>
    </row>
    <row r="6" spans="2:17" ht="16.2" thickBot="1">
      <c r="B6" s="356"/>
      <c r="C6" s="268">
        <v>4</v>
      </c>
      <c r="D6" s="291" t="str">
        <f t="shared" si="1"/>
        <v>Михаела Аврамска   (556)</v>
      </c>
      <c r="E6" s="292" t="str">
        <f t="shared" si="2"/>
        <v>Берово</v>
      </c>
      <c r="F6" s="284">
        <v>12</v>
      </c>
      <c r="G6" s="243">
        <v>6</v>
      </c>
      <c r="H6" s="36">
        <v>588</v>
      </c>
      <c r="I6" s="252" t="str">
        <f>IF(ISERROR(VLOOKUP(H6,Baza!A:C,2,FALSE)&amp;" "&amp;"("&amp;H6&amp;")"),"",(VLOOKUP(H6,Baza!A:C,2,FALSE)&amp;" "&amp;"("&amp;H6&amp;")"))</f>
        <v>Калина Митева (588)</v>
      </c>
      <c r="J6" s="252" t="str">
        <f>IF(ISERROR(VLOOKUP(H6,Baza!A:C,3,FALSE)),"",(VLOOKUP(H6,Baza!A:C,3,FALSE)))</f>
        <v>Пелагонија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12</v>
      </c>
      <c r="O6" s="243">
        <v>158</v>
      </c>
    </row>
    <row r="7" spans="2:17">
      <c r="B7" s="357" t="s">
        <v>63</v>
      </c>
      <c r="C7" s="264">
        <v>5</v>
      </c>
      <c r="D7" s="285" t="str">
        <f t="shared" si="1"/>
        <v>Бојана Јовевска (558)</v>
      </c>
      <c r="E7" s="286" t="str">
        <f t="shared" si="2"/>
        <v>Берово</v>
      </c>
      <c r="F7" s="284">
        <v>17</v>
      </c>
      <c r="G7" s="243">
        <v>7</v>
      </c>
      <c r="H7" s="36">
        <v>590</v>
      </c>
      <c r="I7" s="252" t="str">
        <f>IF(ISERROR(VLOOKUP(H7,Baza!A:C,2,FALSE)&amp;" "&amp;"("&amp;H7&amp;")"),"",(VLOOKUP(H7,Baza!A:C,2,FALSE)&amp;" "&amp;"("&amp;H7&amp;")"))</f>
        <v>Ива Трајковски (590)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17</v>
      </c>
      <c r="O7" s="243">
        <v>23</v>
      </c>
    </row>
    <row r="8" spans="2:17">
      <c r="B8" s="355"/>
      <c r="C8" s="265">
        <v>6</v>
      </c>
      <c r="D8" s="287" t="str">
        <f t="shared" si="1"/>
        <v>Калина Митева (588)</v>
      </c>
      <c r="E8" s="288" t="str">
        <f t="shared" si="2"/>
        <v>Пелагонија</v>
      </c>
      <c r="F8" s="284">
        <v>18</v>
      </c>
      <c r="G8" s="243">
        <v>3</v>
      </c>
      <c r="H8" s="36">
        <v>602</v>
      </c>
      <c r="I8" s="252" t="str">
        <f>IF(ISERROR(VLOOKUP(H8,Baza!A:C,2,FALSE)&amp;" "&amp;"("&amp;H8&amp;")"),"",(VLOOKUP(H8,Baza!A:C,2,FALSE)&amp;" "&amp;"("&amp;H8&amp;")"))</f>
        <v>Матеа Трајковска (602)</v>
      </c>
      <c r="J8" s="252" t="str">
        <f>IF(ISERROR(VLOOKUP(H8,Baza!A:C,3,FALSE)),"",(VLOOKUP(H8,Baza!A:C,3,FALSE)))</f>
        <v>Крушево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18</v>
      </c>
      <c r="O8" s="243">
        <v>18</v>
      </c>
    </row>
    <row r="9" spans="2:17">
      <c r="B9" s="355"/>
      <c r="C9" s="265">
        <v>7</v>
      </c>
      <c r="D9" s="287" t="str">
        <f t="shared" si="1"/>
        <v>Ива Трајковски (590)</v>
      </c>
      <c r="E9" s="288" t="str">
        <f t="shared" si="2"/>
        <v>Пелагонија</v>
      </c>
      <c r="F9" s="284">
        <v>24</v>
      </c>
      <c r="G9" s="243">
        <v>4</v>
      </c>
      <c r="H9" s="36">
        <v>556</v>
      </c>
      <c r="I9" s="252" t="str">
        <f>IF(ISERROR(VLOOKUP(H9,Baza!A:C,2,FALSE)&amp;" "&amp;"("&amp;H9&amp;")"),"",(VLOOKUP(H9,Baza!A:C,2,FALSE)&amp;" "&amp;"("&amp;H9&amp;")"))</f>
        <v>Михаела Аврамска   (556)</v>
      </c>
      <c r="J9" s="252" t="str">
        <f>IF(ISERROR(VLOOKUP(H9,Baza!A:C,3,FALSE)),"",(VLOOKUP(H9,Baza!A:C,3,FALSE)))</f>
        <v>Берово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24</v>
      </c>
      <c r="O9" s="243">
        <v>16</v>
      </c>
      <c r="Q9" s="324"/>
    </row>
    <row r="10" spans="2:17" ht="16.2" thickBot="1">
      <c r="B10" s="358"/>
      <c r="C10" s="266">
        <v>8</v>
      </c>
      <c r="D10" s="289" t="str">
        <f t="shared" si="1"/>
        <v/>
      </c>
      <c r="E10" s="290" t="str">
        <f t="shared" si="2"/>
        <v/>
      </c>
      <c r="F10" s="284">
        <v>13</v>
      </c>
      <c r="G10" s="243"/>
      <c r="H10" s="36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2" t="str">
        <f>IF(ISERROR(VLOOKUP(H10,Baza!A:D,4,FALSE)),"",(VLOOKUP(H10,Baza!A:D,4,FALSE)))</f>
        <v/>
      </c>
      <c r="M10" s="239" t="e">
        <f t="shared" si="0"/>
        <v>#N/A</v>
      </c>
      <c r="N10" s="239">
        <v>13</v>
      </c>
      <c r="O10" s="243"/>
      <c r="Q10" s="324"/>
    </row>
    <row r="11" spans="2:17">
      <c r="B11" s="354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22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22</v>
      </c>
      <c r="O11" s="243"/>
      <c r="Q11" s="324"/>
    </row>
    <row r="12" spans="2:17">
      <c r="B12" s="355"/>
      <c r="C12" s="265">
        <v>10</v>
      </c>
      <c r="D12" s="287" t="str">
        <f t="shared" si="1"/>
        <v/>
      </c>
      <c r="E12" s="288" t="str">
        <f t="shared" si="2"/>
        <v/>
      </c>
      <c r="F12" s="284">
        <v>4</v>
      </c>
      <c r="G12" s="243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4</v>
      </c>
      <c r="O12" s="243"/>
      <c r="Q12" s="324"/>
    </row>
    <row r="13" spans="2:17">
      <c r="B13" s="355"/>
      <c r="C13" s="265">
        <v>11</v>
      </c>
      <c r="D13" s="287" t="str">
        <f t="shared" si="1"/>
        <v/>
      </c>
      <c r="E13" s="288" t="str">
        <f t="shared" si="2"/>
        <v/>
      </c>
      <c r="F13" s="284">
        <v>10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10</v>
      </c>
      <c r="O13" s="243"/>
      <c r="Q13" s="324"/>
    </row>
    <row r="14" spans="2:17" ht="16.2" thickBot="1">
      <c r="B14" s="356"/>
      <c r="C14" s="268">
        <v>12</v>
      </c>
      <c r="D14" s="291" t="str">
        <f t="shared" si="1"/>
        <v/>
      </c>
      <c r="E14" s="292" t="str">
        <f t="shared" si="2"/>
        <v/>
      </c>
      <c r="F14" s="284">
        <v>7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7</v>
      </c>
      <c r="O14" s="243"/>
      <c r="Q14" s="324"/>
    </row>
    <row r="15" spans="2:17">
      <c r="B15" s="357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15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15</v>
      </c>
      <c r="O15" s="243"/>
      <c r="Q15" s="324"/>
    </row>
    <row r="16" spans="2:17">
      <c r="B16" s="355"/>
      <c r="C16" s="265">
        <v>14</v>
      </c>
      <c r="D16" s="287" t="str">
        <f t="shared" si="1"/>
        <v/>
      </c>
      <c r="E16" s="288" t="str">
        <f t="shared" si="2"/>
        <v/>
      </c>
      <c r="F16" s="284">
        <v>3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3</v>
      </c>
      <c r="O16" s="243"/>
      <c r="Q16" s="324"/>
    </row>
    <row r="17" spans="2:17">
      <c r="B17" s="355"/>
      <c r="C17" s="265">
        <v>15</v>
      </c>
      <c r="D17" s="287" t="str">
        <f t="shared" si="1"/>
        <v/>
      </c>
      <c r="E17" s="288" t="str">
        <f t="shared" si="2"/>
        <v/>
      </c>
      <c r="F17" s="284">
        <v>1</v>
      </c>
      <c r="G17" s="243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1</v>
      </c>
      <c r="O17" s="243"/>
      <c r="Q17" s="324"/>
    </row>
    <row r="18" spans="2:17" ht="16.2" thickBot="1">
      <c r="B18" s="358"/>
      <c r="C18" s="266">
        <v>16</v>
      </c>
      <c r="D18" s="289" t="str">
        <f t="shared" si="1"/>
        <v/>
      </c>
      <c r="E18" s="290" t="str">
        <f t="shared" si="2"/>
        <v/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6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57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8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6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57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8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6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7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8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6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7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8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6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7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8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6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7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8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7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8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7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8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7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8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7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8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7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8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7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8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7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8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7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8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IF(GROUPS!F9="","",GROUPS!F9)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IF(GROUPS!F10="","",GROUPS!F10)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IF(GROUPS!F11="","",GROUPS!F11)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IF(GROUPS!F12="","",GROUPS!F12)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IF(GROUPS!H9="","",GROUPS!H9)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IF(GROUPS!H10="","",GROUPS!H10)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IF(GROUPS!H11="","",GROUPS!H11)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IF(GROUPS!H12="","",GROUPS!H12)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IF(GROUPS!J12="","",GROUPS!J12)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IF(GROUPS!D17="","",GROUPS!D17)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IF(GROUPS!H17="","",GROUPS!H17)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IF(GROUPS!J17="","",GROUPS!J17)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IF(GROUPS!F19="","",GROUPS!F19)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IF(GROUPS!H19="","",GROUPS!H19)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M12" sqref="M12:N13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846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Натали Бејковска (586)</v>
      </c>
      <c r="E4" s="32">
        <f>C4+4</f>
        <v>5</v>
      </c>
      <c r="F4" s="33" t="str">
        <f>IF(VLOOKUP(E4,PARTICIPANTS!$C$3:$D$98,2,FALSE)="","",(VLOOKUP(E4,PARTICIPANTS!$C$3:$D$98,2,FALSE)))</f>
        <v>Бојана Јовевска (558)</v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Ана Смолиќ (418)</v>
      </c>
      <c r="E5" s="32">
        <f t="shared" ref="E5:I7" si="0">C5+4</f>
        <v>6</v>
      </c>
      <c r="F5" s="33" t="str">
        <f>IF(VLOOKUP(E5,PARTICIPANTS!$C$3:$D$98,2,FALSE)="","",(VLOOKUP(E5,PARTICIPANTS!$C$3:$D$98,2,FALSE)))</f>
        <v>Калина Митева (588)</v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Матеа Трајковска (602)</v>
      </c>
      <c r="E6" s="32">
        <f t="shared" si="0"/>
        <v>7</v>
      </c>
      <c r="F6" s="33" t="str">
        <f>IF(VLOOKUP(E6,PARTICIPANTS!$C$3:$D$98,2,FALSE)="","",(VLOOKUP(E6,PARTICIPANTS!$C$3:$D$98,2,FALSE)))</f>
        <v>Ива Трајковски (590)</v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Михаела Аврамска   (556)</v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IF(GROUPS!J19="","",GROUPS!J19)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tabSelected="1" topLeftCell="AM1" zoomScale="70" zoomScaleNormal="70" workbookViewId="0">
      <selection activeCell="AH15" sqref="AH15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2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Ана Смолиќ (418)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Натали Бејковска (586)</v>
      </c>
    </row>
    <row r="5" spans="2:42" ht="15.6">
      <c r="B5" s="218" t="s">
        <v>27</v>
      </c>
      <c r="C5" s="210">
        <v>3</v>
      </c>
      <c r="D5" s="211" t="str">
        <f>IF(' II'!$X$2="","",' II'!$X$2)</f>
        <v>Бојана Јовевска (558)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Калина Митева (588)</v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F7" s="254">
        <v>1</v>
      </c>
      <c r="G7" s="96" t="str">
        <f>IF(F7="","",VLOOKUP(F7,$C$3:$D$8,2,FALSE))</f>
        <v>Ана Смолиќ (418)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Ана Смолиќ (418)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Калина Митева (588)</v>
      </c>
      <c r="R14" s="75">
        <v>2</v>
      </c>
      <c r="S14" s="75">
        <v>5</v>
      </c>
      <c r="T14" s="75">
        <v>3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24" t="str">
        <f>IF(AJ25="","",IF(AJ25&gt;AJ26,AB25,AB26))</f>
        <v>Бојана Јовевска (558)</v>
      </c>
    </row>
    <row r="16" spans="2:42" ht="15.6">
      <c r="C16" s="35"/>
      <c r="D16" s="2"/>
      <c r="P16" s="76"/>
      <c r="Y16" s="80"/>
      <c r="AM16" s="424" t="str">
        <f>IF(AJ25="","",IF(AJ25&lt;AJ26,AB25,AB26))</f>
        <v>Ана Смолиќ (418)</v>
      </c>
      <c r="AN16" s="424"/>
      <c r="AO16" s="425" t="str">
        <f>IF(AJ25=AJ26,"",IF(AJ34=AJ35,AB34,IF(AJ34&gt;AJ35,AB34,AB35)))</f>
        <v>Калина Митева (588)</v>
      </c>
    </row>
    <row r="17" spans="3:42" ht="15.6">
      <c r="C17" s="35"/>
      <c r="D17" s="2"/>
      <c r="P17" s="76"/>
      <c r="Y17" s="80"/>
      <c r="AJ17" s="8"/>
      <c r="AM17" s="424"/>
      <c r="AN17" s="424"/>
      <c r="AO17" s="425"/>
    </row>
    <row r="18" spans="3:42" ht="15.6">
      <c r="C18" s="35"/>
      <c r="D18" s="2"/>
      <c r="P18" s="76"/>
      <c r="Y18" s="80"/>
      <c r="AJ18" s="8"/>
      <c r="AM18" s="424"/>
      <c r="AO18" s="425"/>
    </row>
    <row r="19" spans="3:42" ht="16.2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26" t="str">
        <f>IF(AJ25=AJ26,"",IF(OR(AJ34&gt;AJ35,AJ34&lt;AJ35),"",AB35))</f>
        <v>Натали Бејковска (586)</v>
      </c>
    </row>
    <row r="20" spans="3:42" ht="16.2" thickBot="1">
      <c r="C20" s="35"/>
      <c r="D20" s="2"/>
      <c r="F20" s="254">
        <v>4</v>
      </c>
      <c r="G20" s="96" t="str">
        <f>IF(F20="","",VLOOKUP(F20,$C$3:$D$8,2,FALSE))</f>
        <v>Калина Митева (588)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27" t="s">
        <v>58</v>
      </c>
      <c r="AO20" s="426"/>
    </row>
    <row r="21" spans="3:42" ht="16.2" thickBot="1">
      <c r="C21" s="35"/>
      <c r="D21" s="2"/>
      <c r="Y21" s="80"/>
      <c r="AM21" s="430" t="s">
        <v>59</v>
      </c>
      <c r="AN21" s="428"/>
      <c r="AO21" s="426"/>
    </row>
    <row r="22" spans="3:42" ht="15.6">
      <c r="C22" s="35"/>
      <c r="D22" s="2"/>
      <c r="Y22" s="80"/>
      <c r="AM22" s="431"/>
      <c r="AN22" s="428"/>
      <c r="AO22" s="433" t="s">
        <v>60</v>
      </c>
    </row>
    <row r="23" spans="3:42" ht="16.2" thickBot="1">
      <c r="C23" s="35"/>
      <c r="D23" s="2"/>
      <c r="Y23" s="80"/>
      <c r="AM23" s="432"/>
      <c r="AN23" s="429"/>
      <c r="AO23" s="43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Ана Смолиќ (418)</v>
      </c>
      <c r="AC25" s="75">
        <v>4</v>
      </c>
      <c r="AD25" s="75">
        <v>7</v>
      </c>
      <c r="AE25" s="75">
        <v>2</v>
      </c>
      <c r="AF25" s="75"/>
      <c r="AG25" s="75"/>
      <c r="AH25" s="75"/>
      <c r="AI25" s="75"/>
      <c r="AJ25" s="17">
        <f>IF(AC25="","",SUMPRODUCT(--(AC25:AI25&gt;AC26:AI26)))</f>
        <v>0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Бојана Јовевска (558)</v>
      </c>
      <c r="AC26" s="75">
        <v>11</v>
      </c>
      <c r="AD26" s="75">
        <v>11</v>
      </c>
      <c r="AE26" s="75">
        <v>11</v>
      </c>
      <c r="AF26" s="75"/>
      <c r="AG26" s="75"/>
      <c r="AH26" s="75"/>
      <c r="AI26" s="75"/>
      <c r="AJ26" s="17">
        <f>IF(AC25="","",SUMPRODUCT(--(AC25:AI25&lt;AC26:AI26)))</f>
        <v>3</v>
      </c>
    </row>
    <row r="27" spans="3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>Бојана Јовевска (558)</v>
      </c>
      <c r="AO28" s="439"/>
      <c r="AP28" s="439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>Ана Смолиќ (418)</v>
      </c>
      <c r="AO29" s="440"/>
      <c r="AP29" s="440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>Калина Митева (588)</v>
      </c>
      <c r="AO30" s="441"/>
      <c r="AP30" s="441"/>
    </row>
    <row r="31" spans="3:42" ht="15.6">
      <c r="C31" s="35"/>
      <c r="D31" s="2"/>
      <c r="F31" s="254"/>
      <c r="G31" s="96" t="str">
        <f>IF(F31="","",VLOOKUP(F31,$C$3:$D$8,2,FALSE))</f>
        <v/>
      </c>
      <c r="H31" s="75">
        <v>0</v>
      </c>
      <c r="I31" s="75"/>
      <c r="J31" s="75"/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>Натали Бејковска (586)</v>
      </c>
      <c r="AO31" s="441"/>
      <c r="AP31" s="441"/>
    </row>
    <row r="32" spans="3:42" ht="15.6">
      <c r="C32" s="35"/>
      <c r="D32" s="2"/>
      <c r="F32" s="254">
        <v>2</v>
      </c>
      <c r="G32" s="96" t="str">
        <f>IF(F32="","",VLOOKUP(F32,$C$3:$D$8,2,FALSE))</f>
        <v>Натали Бејковска (586)</v>
      </c>
      <c r="H32" s="75">
        <v>11</v>
      </c>
      <c r="I32" s="75"/>
      <c r="J32" s="75"/>
      <c r="K32" s="75"/>
      <c r="L32" s="75"/>
      <c r="M32" s="75"/>
      <c r="N32" s="75"/>
      <c r="O32" s="17">
        <f>IF(H31="","",SUMPRODUCT(--(H31:N31&lt;H32:N32)))</f>
        <v>1</v>
      </c>
      <c r="Y32" s="80"/>
      <c r="AA32" s="38"/>
      <c r="AL32" s="87">
        <v>5</v>
      </c>
      <c r="AM32" s="88" t="s">
        <v>80</v>
      </c>
      <c r="AN32" s="442" t="str">
        <f>IF(O7="","",IF(O7&lt;O8,G7,G8))</f>
        <v/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/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Калина Митева (588)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/>
      </c>
      <c r="AO34" s="442"/>
      <c r="AP34" s="442"/>
    </row>
    <row r="35" spans="3:42">
      <c r="P35" s="76"/>
      <c r="Y35" s="80"/>
      <c r="AB35" s="98" t="str">
        <f>IF(Y37="","",IF(Y37&lt;Y38,Q37,Q38))</f>
        <v>Натали Бејковска (586)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3" t="str">
        <f>IF(O43="","",IF(O43&lt;O44,G43,G44))</f>
        <v/>
      </c>
      <c r="AO35" s="443"/>
      <c r="AP35" s="443"/>
    </row>
    <row r="36" spans="3:42">
      <c r="P36" s="76"/>
      <c r="Y36" s="81"/>
      <c r="AL36" s="164"/>
      <c r="AM36" s="165"/>
      <c r="AN36" s="444"/>
      <c r="AO36" s="444"/>
      <c r="AP36" s="444"/>
    </row>
    <row r="37" spans="3:42">
      <c r="P37" s="76"/>
      <c r="Q37" s="95" t="str">
        <f>IF(O31="","",IF(O31&gt;O32,G31,G32))</f>
        <v>Натали Бејковска (586)</v>
      </c>
      <c r="R37" s="75">
        <v>5</v>
      </c>
      <c r="S37" s="75">
        <v>5</v>
      </c>
      <c r="T37" s="75">
        <v>2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G44</f>
        <v>Бојана Јовевска (558)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O43" s="255"/>
      <c r="AL43" s="163"/>
      <c r="AM43" s="4"/>
      <c r="AN43" s="435"/>
      <c r="AO43" s="435"/>
      <c r="AP43" s="435"/>
    </row>
    <row r="44" spans="3:42">
      <c r="F44" s="254">
        <v>3</v>
      </c>
      <c r="G44" s="96" t="str">
        <f>IF(F44="","",VLOOKUP(F44,$C$3:$D$8,2,FALSE))</f>
        <v>Бојана Јовевска (558)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workbookViewId="0">
      <selection activeCell="F39" sqref="F39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Ана Смолиќ (418)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Натали Бејковска (586)</v>
      </c>
    </row>
    <row r="5" spans="2:47" ht="15.6">
      <c r="B5" s="48" t="s">
        <v>27</v>
      </c>
      <c r="C5" s="48">
        <v>3</v>
      </c>
      <c r="D5" s="27" t="str">
        <f>IF(' II'!$X$2="","",' II'!$X$2)</f>
        <v>Бојана Јовевска (558)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Калина Митева (588)</v>
      </c>
    </row>
    <row r="7" spans="2:47" ht="15.6">
      <c r="B7" s="48" t="s">
        <v>29</v>
      </c>
      <c r="C7" s="48">
        <v>5</v>
      </c>
      <c r="D7" s="23" t="str">
        <f>IF(' III'!$X$2="","",' III'!$X$2)</f>
        <v/>
      </c>
      <c r="F7" s="314">
        <v>1</v>
      </c>
      <c r="G7" s="151" t="str">
        <f>IF(F7="","",VLOOKUP(F7,$C$3:$D$10,2,FALSE))</f>
        <v>Ана Смолиќ (418)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2" thickBot="1">
      <c r="B8" s="48" t="s">
        <v>53</v>
      </c>
      <c r="C8" s="48">
        <v>6</v>
      </c>
      <c r="D8" s="24" t="str">
        <f>IF(' III'!$X$3="","",' III'!$X$3)</f>
        <v/>
      </c>
      <c r="F8" s="314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6">
      <c r="B9" s="48" t="s">
        <v>30</v>
      </c>
      <c r="C9" s="48">
        <v>7</v>
      </c>
      <c r="D9" s="27" t="str">
        <f>IF(IV!$X$2="","",IV!$X$2)</f>
        <v/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/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24" t="str">
        <f>IF(AJ25="","",IF(AJ25&gt;AJ26,AB25,AB26))</f>
        <v/>
      </c>
    </row>
    <row r="16" spans="2:47" ht="15.6">
      <c r="B16" s="35"/>
      <c r="C16" s="35">
        <v>5</v>
      </c>
      <c r="D16" s="315" t="s">
        <v>596</v>
      </c>
      <c r="P16" s="76"/>
      <c r="Y16" s="80"/>
      <c r="AM16" s="424" t="str">
        <f>IF(AJ25="","",IF(AJ25&lt;AJ26,AB25,AB26))</f>
        <v/>
      </c>
      <c r="AN16" s="424"/>
      <c r="AO16" s="425" t="str">
        <f>IF(AJ25=AJ26,"",IF(AJ34=AJ35,AB34,IF(AJ34&gt;AJ35,AB34,AB35)))</f>
        <v/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24"/>
      <c r="AN17" s="424"/>
      <c r="AO17" s="425"/>
    </row>
    <row r="18" spans="2:42" ht="15.6">
      <c r="B18" s="35"/>
      <c r="C18" s="35"/>
      <c r="D18" s="2"/>
      <c r="P18" s="76"/>
      <c r="Y18" s="80"/>
      <c r="AJ18" s="8"/>
      <c r="AM18" s="424"/>
      <c r="AO18" s="425"/>
    </row>
    <row r="19" spans="2:42" ht="16.2" thickBot="1">
      <c r="C19" s="35"/>
      <c r="D19" s="2"/>
      <c r="F19" s="314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6" t="str">
        <f>IF(AJ25=AJ26,"",IF(OR(AJ34&gt;AJ35,AJ34&lt;AJ35),"",AB35))</f>
        <v/>
      </c>
    </row>
    <row r="20" spans="2:42" ht="16.2" thickBot="1">
      <c r="C20" s="35"/>
      <c r="D20" s="310">
        <v>5.7</v>
      </c>
      <c r="F20" s="314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7" t="s">
        <v>58</v>
      </c>
      <c r="AO20" s="426"/>
    </row>
    <row r="21" spans="2:42" ht="16.2" customHeight="1" thickBot="1">
      <c r="C21" s="446" t="s">
        <v>598</v>
      </c>
      <c r="D21" s="446"/>
      <c r="Y21" s="80"/>
      <c r="AM21" s="430" t="s">
        <v>59</v>
      </c>
      <c r="AN21" s="428"/>
      <c r="AO21" s="426"/>
    </row>
    <row r="22" spans="2:42" ht="15.6" customHeight="1">
      <c r="C22" s="446"/>
      <c r="D22" s="446"/>
      <c r="Y22" s="80"/>
      <c r="AM22" s="431"/>
      <c r="AN22" s="428"/>
      <c r="AO22" s="433" t="s">
        <v>60</v>
      </c>
    </row>
    <row r="23" spans="2:42" ht="16.2" customHeight="1" thickBot="1">
      <c r="C23" s="446"/>
      <c r="D23" s="446"/>
      <c r="Y23" s="80"/>
      <c r="AM23" s="432"/>
      <c r="AN23" s="429"/>
      <c r="AO23" s="43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/>
      </c>
      <c r="AO28" s="439"/>
      <c r="AP28" s="439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/>
      </c>
      <c r="AO29" s="440"/>
      <c r="AP29" s="440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/>
      </c>
      <c r="AO30" s="441"/>
      <c r="AP30" s="441"/>
    </row>
    <row r="31" spans="2:42" ht="15.6">
      <c r="C31" s="35"/>
      <c r="D31" s="310">
        <v>5.7</v>
      </c>
      <c r="F31" s="314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/>
      </c>
      <c r="AO31" s="441"/>
      <c r="AP31" s="441"/>
    </row>
    <row r="32" spans="2:42" ht="15.6">
      <c r="C32" s="35"/>
      <c r="D32" s="2"/>
      <c r="F32" s="314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2" t="str">
        <f>IF(O7="","",IF(O7&lt;O8,G7,G8))</f>
        <v/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/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/>
      </c>
      <c r="AO34" s="442"/>
      <c r="AP34" s="44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42" t="str">
        <f>IF(O43="","",IF(O43&lt;O44,G43,G44))</f>
        <v/>
      </c>
      <c r="AO35" s="442"/>
      <c r="AP35" s="442"/>
    </row>
    <row r="36" spans="3:42">
      <c r="P36" s="76"/>
      <c r="Y36" s="81"/>
      <c r="AL36" s="163"/>
      <c r="AM36" s="4"/>
      <c r="AN36" s="435"/>
      <c r="AO36" s="435"/>
      <c r="AP36" s="435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F43" s="314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35"/>
      <c r="AO43" s="435"/>
      <c r="AP43" s="435"/>
    </row>
    <row r="44" spans="3:42">
      <c r="F44" s="314">
        <v>3</v>
      </c>
      <c r="G44" s="151" t="str">
        <f>IF(F44="","",VLOOKUP(F44,$C$3:$D$10,2,FALSE))</f>
        <v>Бојана Јовевска (558)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2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Ана Смолиќ (418)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Натали Бејковска (586)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Бојана Јовевска (558)</v>
      </c>
      <c r="F5" s="155">
        <v>1</v>
      </c>
      <c r="G5" s="156" t="str">
        <f>IF(F5="","",VLOOKUP(F5,$C$3:$D$18,2,FALSE))</f>
        <v>Ана Смолиќ (418)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Калина Митева (588)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>Ана Смолиќ (418)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4"/>
      <c r="AY18" s="42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3:52" ht="16.2" thickBot="1">
      <c r="C21" s="35"/>
      <c r="D21" s="2"/>
      <c r="F21" s="153"/>
      <c r="O21" s="8"/>
      <c r="P21" s="76"/>
      <c r="AI21" s="80"/>
      <c r="AW21" s="450" t="s">
        <v>59</v>
      </c>
      <c r="AX21" s="448"/>
      <c r="AY21" s="42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1"/>
      <c r="AX22" s="448"/>
      <c r="AY22" s="453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9"/>
      <c r="AY23" s="454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5" t="str">
        <f>IF(AT25="","",IF(AT25&gt;AT26,AL25,AL26))</f>
        <v/>
      </c>
      <c r="AY28" s="455"/>
      <c r="AZ28" s="455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3" t="str">
        <f>IF(Y43="","",IF(Y43&lt;Y44,Q43,Q44))</f>
        <v/>
      </c>
      <c r="AY35" s="443"/>
      <c r="AZ35" s="443"/>
    </row>
    <row r="36" spans="3:52">
      <c r="F36" s="153"/>
      <c r="Z36" s="76"/>
      <c r="AI36" s="81"/>
      <c r="AV36" s="164"/>
      <c r="AW36" s="165"/>
      <c r="AX36" s="444"/>
      <c r="AY36" s="444"/>
      <c r="AZ36" s="44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5"/>
      <c r="AY37" s="435"/>
      <c r="AZ37" s="435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5"/>
      <c r="AY38" s="435"/>
      <c r="AZ38" s="435"/>
    </row>
    <row r="39" spans="3:52">
      <c r="F39" s="153"/>
      <c r="Z39" s="76"/>
      <c r="AV39" s="163"/>
      <c r="AW39" s="4"/>
      <c r="AX39" s="435"/>
      <c r="AY39" s="435"/>
      <c r="AZ39" s="435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5"/>
      <c r="AY40" s="435"/>
      <c r="AZ40" s="435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5"/>
      <c r="AY41" s="435"/>
      <c r="AZ41" s="435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5"/>
      <c r="AY42" s="435"/>
      <c r="AZ42" s="435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5"/>
      <c r="AY43" s="435"/>
      <c r="AZ43" s="435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Бојана Јовевска (558)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Ана Смолиќ (418)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Натали Бејковска (586)</v>
      </c>
      <c r="E4">
        <v>1</v>
      </c>
      <c r="F4" s="152">
        <v>1</v>
      </c>
      <c r="G4" s="151" t="str">
        <f>IF(F4="","",VLOOKUP(F4,$C$3:$D$18,2,FALSE))</f>
        <v>Ана Смолиќ (418)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Бојана Јовевска (558)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Калина Митева (588)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4"/>
      <c r="AY18" s="42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2:52" ht="16.2" thickBot="1">
      <c r="C21" s="35"/>
      <c r="D21" s="2"/>
      <c r="F21" s="153"/>
      <c r="O21" s="8"/>
      <c r="P21" s="76"/>
      <c r="AI21" s="80"/>
      <c r="AW21" s="456" t="s">
        <v>59</v>
      </c>
      <c r="AX21" s="448"/>
      <c r="AY21" s="42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7"/>
      <c r="AX22" s="448"/>
      <c r="AY22" s="453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49"/>
      <c r="AY23" s="454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39" t="str">
        <f>IF(AT25="","",IF(AT25&gt;AT26,AL25,AL26))</f>
        <v/>
      </c>
      <c r="AY28" s="439"/>
      <c r="AZ28" s="439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2" t="str">
        <f>IF(Y43="","",IF(Y43&lt;Y44,Q43,Q44))</f>
        <v/>
      </c>
      <c r="AY35" s="442"/>
      <c r="AZ35" s="442"/>
    </row>
    <row r="36" spans="3:52">
      <c r="F36" s="153"/>
      <c r="Z36" s="76"/>
      <c r="AI36" s="81"/>
      <c r="AV36" s="92">
        <v>9</v>
      </c>
      <c r="AW36" s="22" t="s">
        <v>20</v>
      </c>
      <c r="AX36" s="459" t="str">
        <f>IF(O4="","",IF(O4&lt;O5,G4,G5))</f>
        <v/>
      </c>
      <c r="AY36" s="459"/>
      <c r="AZ36" s="45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9" t="str">
        <f>IF(O10="","",IF(O10&lt;O11,G10,G11))</f>
        <v/>
      </c>
      <c r="AY37" s="459"/>
      <c r="AZ37" s="45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9" t="str">
        <f>IF(O16="","",IF(O16&lt;O17,G16,G17))</f>
        <v/>
      </c>
      <c r="AY38" s="459"/>
      <c r="AZ38" s="459"/>
    </row>
    <row r="39" spans="3:52">
      <c r="F39" s="153"/>
      <c r="Z39" s="76"/>
      <c r="AV39" s="92">
        <v>9</v>
      </c>
      <c r="AW39" s="22" t="s">
        <v>20</v>
      </c>
      <c r="AX39" s="459" t="str">
        <f>IF(O22="","",IF(O22&lt;O23,G22,G23))</f>
        <v/>
      </c>
      <c r="AY39" s="459"/>
      <c r="AZ39" s="459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9" t="str">
        <f>IF(O28="","",IF(O28&lt;O29,G28,G29))</f>
        <v/>
      </c>
      <c r="AY40" s="459"/>
      <c r="AZ40" s="45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9" t="str">
        <f>IF(O34="","",IF(O34&lt;O35,G34,G35))</f>
        <v/>
      </c>
      <c r="AY41" s="459"/>
      <c r="AZ41" s="459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9" t="str">
        <f>IF(O40="","",IF(O40&lt;O41,G40,G41))</f>
        <v/>
      </c>
      <c r="AY42" s="459"/>
      <c r="AZ42" s="45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9" t="str">
        <f>IF(O46="","",IF(O46&lt;O47,G46,G47))</f>
        <v/>
      </c>
      <c r="AY43" s="459"/>
      <c r="AZ43" s="45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Натали Бејковска (586)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Ана Смолиќ (418)</v>
      </c>
      <c r="E3" s="58" t="s">
        <v>530</v>
      </c>
      <c r="F3">
        <v>1</v>
      </c>
      <c r="G3" s="47">
        <v>1</v>
      </c>
      <c r="H3" s="70" t="str">
        <f>IF(G3="","",VLOOKUP(G3,$C$3:$F$26,2,FALSE))</f>
        <v>Ана Смолиќ (418)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Натали Бејковска (586)</v>
      </c>
      <c r="G4" s="35"/>
      <c r="Q4" s="62"/>
      <c r="R4" s="74" t="str">
        <f>H3</f>
        <v>Ана Смолиќ (418)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Бојана Јовевска (558)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Бојана Јовевска (558)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Бојана Јовевска (558)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Ана Смолиќ (418)</v>
      </c>
      <c r="E3" s="316" t="s">
        <v>524</v>
      </c>
      <c r="F3">
        <v>1</v>
      </c>
      <c r="G3" s="47">
        <v>1</v>
      </c>
      <c r="H3" s="70" t="str">
        <f>IF(G3="","",VLOOKUP(G3,$C$3:$E$26,2,FALSE))</f>
        <v>Ана Смолиќ (418)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Натали Бејковска (586)</v>
      </c>
      <c r="G4" s="35"/>
      <c r="Q4" s="62"/>
      <c r="R4" s="74" t="str">
        <f>H3</f>
        <v>Ана Смолиќ (418)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Бојана Јовевска (558)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Бојана Јовевска (558)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Бојана Јовевска (558)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2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Ана Смолиќ (418)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Натали Бејковска (586)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Бојана Јовевска (558)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/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2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24" t="str">
        <f>IF(BD33=BD34,"",IF(BD33="","",IF(BD33&lt;BD34,AV33,AV34)))</f>
        <v/>
      </c>
      <c r="BG16" s="424"/>
      <c r="BH16" s="42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24"/>
      <c r="BG17" s="424"/>
      <c r="BH17" s="42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24"/>
      <c r="BH18" s="42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27" t="s">
        <v>58</v>
      </c>
      <c r="BH20" s="42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28"/>
      <c r="BH21" s="42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0" t="s">
        <v>59</v>
      </c>
      <c r="BG22" s="428"/>
      <c r="BH22" s="43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1"/>
      <c r="BG23" s="429"/>
      <c r="BH23" s="43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4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4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3" t="str">
        <f>IF(BD33=BD34,"",IF(BD33="","",IF(BD33&lt;BD34,AV33,AV34)))</f>
        <v/>
      </c>
      <c r="BG42" s="464"/>
      <c r="BH42" s="464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3"/>
      <c r="BH43" s="464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3"/>
      <c r="BH44" s="464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27" t="s">
        <v>58</v>
      </c>
      <c r="BH46" s="42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28"/>
      <c r="BH47" s="462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0" t="s">
        <v>59</v>
      </c>
      <c r="BG48" s="428"/>
      <c r="BH48" s="43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1"/>
      <c r="BG49" s="429"/>
      <c r="BH49" s="43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36" t="s">
        <v>81</v>
      </c>
      <c r="BF51" s="437"/>
      <c r="BG51" s="437"/>
      <c r="BH51" s="437"/>
      <c r="BI51" s="438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5" t="str">
        <f>IF(BD33="","",IF(BD33&gt;BD34,AV33,AV34))</f>
        <v/>
      </c>
      <c r="BH52" s="465"/>
      <c r="BI52" s="465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40" t="str">
        <f>IF(BD33=BD34,"",IF(BD33="","",IF(BD33&lt;BD34,AV33,AV34)))</f>
        <v/>
      </c>
      <c r="BH53" s="440"/>
      <c r="BI53" s="440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41" t="str">
        <f>IF(BD33=BD34,"",IF(BD41=BD42,AV41,IF(BD41&gt;BD42,AV41,AV42)))</f>
        <v/>
      </c>
      <c r="BH54" s="441"/>
      <c r="BI54" s="441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41" t="str">
        <f>IF(BD33=BD34,"",IF(BD41=BD42,AV42,IF(BD42&lt;BD41,AV42,AV41)))</f>
        <v/>
      </c>
      <c r="BH55" s="441"/>
      <c r="BI55" s="441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42" t="str">
        <f>IF(AI9="","",IF(AI9&lt;AI10,AA9,AA10))</f>
        <v/>
      </c>
      <c r="BH56" s="442"/>
      <c r="BI56" s="442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42" t="str">
        <f>IF(AI25="","",IF(AI25&lt;AI26,AA25,AA26))</f>
        <v/>
      </c>
      <c r="BH57" s="442"/>
      <c r="BI57" s="442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42" t="str">
        <f>IF(AI41="","",IF(AI41&lt;AI42,AA41,AA42))</f>
        <v/>
      </c>
      <c r="BH58" s="442"/>
      <c r="BI58" s="442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42" t="str">
        <f>IF(AI57="","",IF(AI57&lt;AI58,AA57,AA58))</f>
        <v/>
      </c>
      <c r="BH59" s="442"/>
      <c r="BI59" s="442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9" t="str">
        <f>IF(Y5="","",IF(Y5&lt;Y6,Q5,Q6))</f>
        <v/>
      </c>
      <c r="BH60" s="459"/>
      <c r="BI60" s="459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9" t="str">
        <f>IF(Y13="","",IF(Y13&lt;Y14,Q13,Q14))</f>
        <v/>
      </c>
      <c r="BH61" s="459"/>
      <c r="BI61" s="459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9" t="str">
        <f>IF(Y21="","",IF(Y21&lt;Y22,Q21,Q22))</f>
        <v/>
      </c>
      <c r="BH62" s="459"/>
      <c r="BI62" s="459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9" t="str">
        <f>IF(Y29="","",IF(Y29&lt;Y30,Q29,Q30))</f>
        <v/>
      </c>
      <c r="BH63" s="459"/>
      <c r="BI63" s="459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9" t="str">
        <f>IF(Y37="","",IF(Y37&lt;Y38,Q37,Q38))</f>
        <v/>
      </c>
      <c r="BH64" s="459"/>
      <c r="BI64" s="459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9" t="str">
        <f>IF(Y45="","",IF(Y45&lt;Y46,Q45,Q46))</f>
        <v/>
      </c>
      <c r="BH65" s="459"/>
      <c r="BI65" s="459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9" t="str">
        <f>IF(Y53="","",IF(Y53&lt;Y54,Q53,Q54))</f>
        <v/>
      </c>
      <c r="BH66" s="459"/>
      <c r="BI66" s="459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9" t="str">
        <f>IF(Y61="","",IF(Y61&lt;Y62,Q61,Q62))</f>
        <v/>
      </c>
      <c r="BH67" s="459"/>
      <c r="BI67" s="459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2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Ана Смолиќ (418)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Натали Бејковска (586)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Бојана Јовевска (558)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Калина Митева (588)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2"/>
  <sheetViews>
    <sheetView topLeftCell="A637" workbookViewId="0">
      <selection activeCell="C652" sqref="C65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797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797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797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797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797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797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797</v>
      </c>
    </row>
    <row r="503" spans="1:3">
      <c r="A503" s="75">
        <v>510</v>
      </c>
      <c r="B503" s="227" t="s">
        <v>689</v>
      </c>
      <c r="C503" s="75" t="s">
        <v>797</v>
      </c>
    </row>
    <row r="504" spans="1:3">
      <c r="A504" s="75">
        <v>511</v>
      </c>
      <c r="B504" s="227" t="s">
        <v>690</v>
      </c>
      <c r="C504" s="75" t="s">
        <v>797</v>
      </c>
    </row>
    <row r="505" spans="1:3">
      <c r="A505" s="75">
        <v>512</v>
      </c>
      <c r="B505" s="227" t="s">
        <v>691</v>
      </c>
      <c r="C505" s="75" t="s">
        <v>797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798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799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800</v>
      </c>
      <c r="C607" s="230" t="s">
        <v>631</v>
      </c>
    </row>
    <row r="608" spans="1:6">
      <c r="A608" s="230">
        <v>615</v>
      </c>
      <c r="B608" s="231" t="s">
        <v>801</v>
      </c>
      <c r="C608" s="230" t="s">
        <v>631</v>
      </c>
    </row>
    <row r="609" spans="1:3">
      <c r="A609" s="230">
        <v>616</v>
      </c>
      <c r="B609" s="231" t="s">
        <v>802</v>
      </c>
      <c r="C609" s="230" t="s">
        <v>631</v>
      </c>
    </row>
    <row r="610" spans="1:3">
      <c r="A610" s="230">
        <v>617</v>
      </c>
      <c r="B610" s="231" t="s">
        <v>803</v>
      </c>
      <c r="C610" s="230" t="s">
        <v>321</v>
      </c>
    </row>
    <row r="611" spans="1:3">
      <c r="A611" s="230">
        <v>618</v>
      </c>
      <c r="B611" s="231" t="s">
        <v>804</v>
      </c>
      <c r="C611" s="230" t="s">
        <v>321</v>
      </c>
    </row>
    <row r="612" spans="1:3">
      <c r="A612" s="75">
        <v>619</v>
      </c>
      <c r="B612" s="231" t="s">
        <v>805</v>
      </c>
      <c r="C612" s="75" t="s">
        <v>136</v>
      </c>
    </row>
    <row r="613" spans="1:3">
      <c r="A613" s="230">
        <v>620</v>
      </c>
      <c r="B613" s="231" t="s">
        <v>806</v>
      </c>
      <c r="C613" s="75" t="s">
        <v>797</v>
      </c>
    </row>
    <row r="614" spans="1:3">
      <c r="A614" s="75">
        <v>621</v>
      </c>
      <c r="B614" s="231" t="s">
        <v>807</v>
      </c>
      <c r="C614" s="75" t="s">
        <v>797</v>
      </c>
    </row>
    <row r="615" spans="1:3">
      <c r="A615" s="230">
        <v>622</v>
      </c>
      <c r="B615" s="231" t="s">
        <v>808</v>
      </c>
      <c r="C615" s="75" t="s">
        <v>797</v>
      </c>
    </row>
    <row r="616" spans="1:3">
      <c r="A616" s="75">
        <v>623</v>
      </c>
      <c r="B616" s="231" t="s">
        <v>809</v>
      </c>
      <c r="C616" s="75" t="s">
        <v>797</v>
      </c>
    </row>
    <row r="617" spans="1:3">
      <c r="A617" s="230">
        <v>624</v>
      </c>
      <c r="B617" s="231" t="s">
        <v>810</v>
      </c>
      <c r="C617" s="75" t="s">
        <v>797</v>
      </c>
    </row>
    <row r="618" spans="1:3">
      <c r="A618" s="230">
        <v>625</v>
      </c>
      <c r="B618" s="231" t="s">
        <v>811</v>
      </c>
      <c r="C618" s="75" t="s">
        <v>331</v>
      </c>
    </row>
    <row r="619" spans="1:3">
      <c r="A619" s="230">
        <v>626</v>
      </c>
      <c r="B619" s="231" t="s">
        <v>812</v>
      </c>
      <c r="C619" s="75" t="s">
        <v>136</v>
      </c>
    </row>
    <row r="620" spans="1:3">
      <c r="A620" s="230">
        <v>627</v>
      </c>
      <c r="B620" s="231" t="s">
        <v>813</v>
      </c>
      <c r="C620" s="75" t="s">
        <v>205</v>
      </c>
    </row>
    <row r="621" spans="1:3">
      <c r="A621" s="230">
        <v>628</v>
      </c>
      <c r="B621" s="231" t="s">
        <v>814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815</v>
      </c>
      <c r="C623" s="75" t="s">
        <v>631</v>
      </c>
    </row>
    <row r="624" spans="1:3">
      <c r="A624" s="230">
        <v>631</v>
      </c>
      <c r="B624" s="231" t="s">
        <v>816</v>
      </c>
      <c r="C624" s="75" t="s">
        <v>631</v>
      </c>
    </row>
    <row r="625" spans="1:3">
      <c r="A625" s="230">
        <v>632</v>
      </c>
      <c r="B625" s="231" t="s">
        <v>817</v>
      </c>
      <c r="C625" s="75" t="s">
        <v>797</v>
      </c>
    </row>
    <row r="626" spans="1:3">
      <c r="A626" s="230">
        <v>633</v>
      </c>
      <c r="B626" s="231" t="s">
        <v>818</v>
      </c>
      <c r="C626" s="75" t="s">
        <v>631</v>
      </c>
    </row>
    <row r="627" spans="1:3">
      <c r="A627" s="75">
        <v>634</v>
      </c>
      <c r="B627" s="231" t="s">
        <v>819</v>
      </c>
      <c r="C627" s="230" t="s">
        <v>536</v>
      </c>
    </row>
    <row r="628" spans="1:3">
      <c r="A628" s="75">
        <v>635</v>
      </c>
      <c r="B628" s="231" t="s">
        <v>820</v>
      </c>
      <c r="C628" s="230" t="s">
        <v>136</v>
      </c>
    </row>
    <row r="629" spans="1:3">
      <c r="A629" s="230">
        <v>636</v>
      </c>
      <c r="B629" s="231" t="s">
        <v>821</v>
      </c>
      <c r="C629" s="230" t="s">
        <v>341</v>
      </c>
    </row>
    <row r="630" spans="1:3">
      <c r="A630" s="230">
        <v>637</v>
      </c>
      <c r="B630" s="231" t="s">
        <v>822</v>
      </c>
      <c r="C630" s="230" t="s">
        <v>823</v>
      </c>
    </row>
    <row r="631" spans="1:3">
      <c r="A631" s="230">
        <v>638</v>
      </c>
      <c r="B631" s="231" t="s">
        <v>824</v>
      </c>
      <c r="C631" s="230" t="s">
        <v>341</v>
      </c>
    </row>
    <row r="632" spans="1:3">
      <c r="A632" s="230">
        <v>639</v>
      </c>
      <c r="B632" s="231" t="s">
        <v>825</v>
      </c>
      <c r="C632" s="230" t="s">
        <v>341</v>
      </c>
    </row>
    <row r="633" spans="1:3">
      <c r="A633" s="230">
        <v>640</v>
      </c>
      <c r="B633" s="227" t="s">
        <v>826</v>
      </c>
      <c r="C633" s="230" t="s">
        <v>341</v>
      </c>
    </row>
    <row r="634" spans="1:3">
      <c r="A634" s="230">
        <v>641</v>
      </c>
      <c r="B634" s="231" t="s">
        <v>827</v>
      </c>
      <c r="C634" s="230" t="s">
        <v>312</v>
      </c>
    </row>
    <row r="635" spans="1:3">
      <c r="A635" s="75">
        <v>642</v>
      </c>
      <c r="B635" s="231" t="s">
        <v>828</v>
      </c>
      <c r="C635" s="230" t="s">
        <v>261</v>
      </c>
    </row>
    <row r="636" spans="1:3">
      <c r="A636" s="230">
        <v>643</v>
      </c>
      <c r="B636" s="231" t="s">
        <v>829</v>
      </c>
      <c r="C636" s="230" t="s">
        <v>196</v>
      </c>
    </row>
    <row r="637" spans="1:3">
      <c r="A637" s="230">
        <v>644</v>
      </c>
      <c r="B637" s="227" t="s">
        <v>830</v>
      </c>
      <c r="C637" s="75" t="s">
        <v>205</v>
      </c>
    </row>
    <row r="638" spans="1:3">
      <c r="A638" s="230">
        <v>645</v>
      </c>
      <c r="B638" s="227" t="s">
        <v>831</v>
      </c>
      <c r="C638" s="230" t="s">
        <v>261</v>
      </c>
    </row>
    <row r="639" spans="1:3">
      <c r="A639" s="230">
        <v>646</v>
      </c>
      <c r="B639" s="227" t="s">
        <v>832</v>
      </c>
      <c r="C639" s="75" t="s">
        <v>306</v>
      </c>
    </row>
    <row r="640" spans="1:3">
      <c r="A640" s="230">
        <v>647</v>
      </c>
      <c r="B640" s="231" t="s">
        <v>833</v>
      </c>
      <c r="C640" s="230" t="s">
        <v>261</v>
      </c>
    </row>
    <row r="641" spans="1:3">
      <c r="A641" s="75">
        <v>648</v>
      </c>
      <c r="B641" s="231" t="s">
        <v>834</v>
      </c>
      <c r="C641" s="75" t="s">
        <v>205</v>
      </c>
    </row>
    <row r="642" spans="1:3">
      <c r="A642" s="75">
        <v>649</v>
      </c>
      <c r="B642" s="231" t="s">
        <v>835</v>
      </c>
      <c r="C642" s="75" t="s">
        <v>205</v>
      </c>
    </row>
    <row r="643" spans="1:3">
      <c r="A643" s="230">
        <v>650</v>
      </c>
      <c r="B643" s="231" t="s">
        <v>836</v>
      </c>
      <c r="C643" s="75" t="s">
        <v>205</v>
      </c>
    </row>
    <row r="644" spans="1:3">
      <c r="A644" s="75">
        <v>651</v>
      </c>
      <c r="B644" s="227" t="s">
        <v>837</v>
      </c>
      <c r="C644" s="75" t="s">
        <v>398</v>
      </c>
    </row>
    <row r="645" spans="1:3">
      <c r="A645" s="75">
        <v>652</v>
      </c>
      <c r="B645" s="227" t="s">
        <v>838</v>
      </c>
      <c r="C645" s="75" t="s">
        <v>398</v>
      </c>
    </row>
    <row r="646" spans="1:3">
      <c r="A646" s="230">
        <v>653</v>
      </c>
      <c r="B646" s="227" t="s">
        <v>839</v>
      </c>
      <c r="C646" s="75" t="s">
        <v>398</v>
      </c>
    </row>
    <row r="647" spans="1:3">
      <c r="A647" s="75">
        <v>654</v>
      </c>
      <c r="B647" s="227" t="s">
        <v>840</v>
      </c>
      <c r="C647" s="75" t="s">
        <v>398</v>
      </c>
    </row>
    <row r="648" spans="1:3">
      <c r="A648" s="75">
        <v>655</v>
      </c>
      <c r="B648" s="227" t="s">
        <v>841</v>
      </c>
      <c r="C648" s="75" t="s">
        <v>398</v>
      </c>
    </row>
    <row r="649" spans="1:3">
      <c r="A649" s="230">
        <v>656</v>
      </c>
      <c r="B649" s="227" t="s">
        <v>842</v>
      </c>
      <c r="C649" s="75" t="s">
        <v>536</v>
      </c>
    </row>
    <row r="650" spans="1:3">
      <c r="A650" s="75">
        <v>657</v>
      </c>
      <c r="B650" s="227" t="s">
        <v>843</v>
      </c>
      <c r="C650" s="75" t="s">
        <v>536</v>
      </c>
    </row>
    <row r="651" spans="1:3">
      <c r="A651" s="75">
        <v>658</v>
      </c>
      <c r="B651" s="227" t="s">
        <v>844</v>
      </c>
      <c r="C651" s="230" t="s">
        <v>225</v>
      </c>
    </row>
    <row r="652" spans="1:3">
      <c r="A652" s="230">
        <v>659</v>
      </c>
      <c r="B652" s="227" t="s">
        <v>845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Натали Бејковска (586)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IF(GROUPS!D5="","",GROUPS!D5)</f>
        <v>Ана Смолиќ (418)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IF(GROUPS!D6="","",GROUPS!D6)</f>
        <v>Матеа Трајковска (602)</v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IF(GROUPS!D7="","",GROUPS!D7)</f>
        <v>Михаела Аврамска   (556)</v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 ht="18.600000000000001" thickBot="1">
      <c r="B9" s="183">
        <v>1</v>
      </c>
      <c r="C9" s="184" t="str">
        <f>IF(C3="","",VLOOKUP(B9,$B$3:$E$6,2,FALSE))</f>
        <v>Натали Бејковска (586)</v>
      </c>
      <c r="D9" s="185">
        <v>3</v>
      </c>
      <c r="E9" s="181" t="str">
        <f>IF(C6="","",VLOOKUP(D9,$B$3:$E$6,2,FALSE))</f>
        <v>Матеа Трајковска (602)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Ана Смолиќ (418)</v>
      </c>
      <c r="D10" s="185">
        <v>4</v>
      </c>
      <c r="E10" s="181" t="str">
        <f>IF(C5="","",VLOOKUP(D10,$B$3:$E$6,2,FALSE))</f>
        <v>Михаела Аврамска   (556)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 ht="18.600000000000001" thickBot="1">
      <c r="B13" s="183">
        <v>1</v>
      </c>
      <c r="C13" s="196" t="str">
        <f>IF(C6="","",VLOOKUP(B13,$B$3:$E$6,2,FALSE))</f>
        <v>Натали Бејковска (586)</v>
      </c>
      <c r="D13" s="185">
        <v>2</v>
      </c>
      <c r="E13" s="181" t="str">
        <f>IF(C5="","",VLOOKUP(D13,$B$3:$E$6,2,FALSE))</f>
        <v>Ана Смолиќ (418)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Матеа Трајковска (602)</v>
      </c>
      <c r="D14" s="185">
        <v>4</v>
      </c>
      <c r="E14" s="181" t="str">
        <f>IF(C4="","",VLOOKUP(D14,$B$3:$E$6,2,FALSE))</f>
        <v>Михаела Аврамска   (556)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 hidden="1">
      <c r="B17" s="128">
        <v>1</v>
      </c>
      <c r="C17" s="129" t="str">
        <f>IF(C5="","",VLOOKUP(B17,$B$3:$E$6,2,FALSE))</f>
        <v>Натали Бејковска (586)</v>
      </c>
      <c r="D17" s="130">
        <v>4</v>
      </c>
      <c r="E17" s="131" t="str">
        <f>IF(C6="","",VLOOKUP(D17,$B$3:$E$6,2,FALSE))</f>
        <v>Михаела Аврамска   (556)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Матеа Трајковска (602)</v>
      </c>
      <c r="D18" s="140">
        <v>2</v>
      </c>
      <c r="E18" s="141" t="str">
        <f>IF(C5="","",VLOOKUP(D18,$B$3:$E$6,2,FALSE))</f>
        <v>Ана Смолиќ (418)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S12" sqref="AS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401" t="str">
        <f>IF(ISERROR(INDEX($C$3:$C$6,MATCH(W2,$T$3:$T$6,0))),"",(INDEX($C$3:$C$6,MATCH(W2,$T$3:$T$6,0))))</f>
        <v>Ана Смолиќ (418)</v>
      </c>
      <c r="Y2" s="402"/>
      <c r="Z2" s="403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Натали Бејковска (586)</v>
      </c>
      <c r="D3" s="379"/>
      <c r="E3" s="380"/>
      <c r="F3" s="102"/>
      <c r="G3" s="103"/>
      <c r="H3" s="104">
        <f>T13</f>
        <v>0</v>
      </c>
      <c r="I3" s="105">
        <f>U13</f>
        <v>3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6</v>
      </c>
      <c r="O3" s="109">
        <f>IF(AND(T9="",T13="",T17=""),"",SUM(I3,K3,M3))</f>
        <v>3</v>
      </c>
      <c r="P3" s="110">
        <f>IF(AND(T9="",T13="",T17=""),"",AG3)</f>
        <v>88</v>
      </c>
      <c r="Q3" s="111">
        <f>IF(AND(T9="",T13="",T17=""),"",AP3)</f>
        <v>69</v>
      </c>
      <c r="R3" s="381">
        <f>IF(ISERROR(IF(AND(T9="",T13="",T17=""),"",SUM(AB3:AD3)+(N3-O3)/1000)+(AK3/10000)),"",IF(AND(T9="",T13="",T17=""),"",SUM(AB3:AD3)+(N3-O3)/1000)+(AK3/10000)+(AG3/100000))</f>
        <v>5.0057800000000006</v>
      </c>
      <c r="S3" s="381"/>
      <c r="T3" s="112">
        <f>IF(ISERROR(IF(C3="","",RANK(R3,$R$3:$S$6,0))),"",IF(C3="","",RANK(R3,$R$3:$S$6,0)))</f>
        <v>2</v>
      </c>
      <c r="U3" s="9"/>
      <c r="V3" s="9"/>
      <c r="W3" s="7">
        <v>2</v>
      </c>
      <c r="X3" s="401" t="str">
        <f t="shared" ref="X3:X5" si="0">IF(ISERROR(INDEX($C$3:$C$6,MATCH(W3,$T$3:$T$6,0))),"",(INDEX($C$3:$C$6,MATCH(W3,$T$3:$T$6,0))))</f>
        <v>Натали Бејковска (586)</v>
      </c>
      <c r="Y3" s="402"/>
      <c r="Z3" s="403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88</v>
      </c>
      <c r="AH3" s="10">
        <f>F9+H9+J9+L9+N9+P9+R9</f>
        <v>33</v>
      </c>
      <c r="AI3" s="10">
        <f>F13+H13+J13+L13+N13+P13+R13</f>
        <v>22</v>
      </c>
      <c r="AJ3" s="10">
        <f>F17+H17+J17+L17+N17+P17+R17</f>
        <v>33</v>
      </c>
      <c r="AK3" s="382">
        <f>SUM(AH3:AJ3)-SUM(AM3:AO3)</f>
        <v>19</v>
      </c>
      <c r="AL3" s="383"/>
      <c r="AM3" s="10">
        <f>AH5</f>
        <v>18</v>
      </c>
      <c r="AN3" s="10">
        <f>AI4</f>
        <v>33</v>
      </c>
      <c r="AO3" s="10">
        <f>AJ6</f>
        <v>18</v>
      </c>
      <c r="AP3" s="9">
        <f>SUM(AM3:AO3)</f>
        <v>69</v>
      </c>
    </row>
    <row r="4" spans="2:47" ht="24" customHeight="1">
      <c r="B4" s="101">
        <v>2</v>
      </c>
      <c r="C4" s="378" t="str">
        <f>IF(GROUPS!D5="","",GROUPS!D5)</f>
        <v>Ана Смолиќ (418)</v>
      </c>
      <c r="D4" s="379"/>
      <c r="E4" s="380"/>
      <c r="F4" s="113">
        <f>U13</f>
        <v>3</v>
      </c>
      <c r="G4" s="106">
        <f>T13</f>
        <v>0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0</v>
      </c>
      <c r="P4" s="110">
        <f>IF(AND(T10="",U13="",U18=""),"",AG4)</f>
        <v>102</v>
      </c>
      <c r="Q4" s="111">
        <f>IF(AND(T10="",U13="",U18=""),"",AP4)</f>
        <v>56</v>
      </c>
      <c r="R4" s="381">
        <f>IF(ISERROR(IF(AND(T10="",U13="",U18=""),"",SUM(AB4:AD4)+(N4-O4)/1000)+(AK4/10000)+(AG4/100000)),"",IF(AND(T10="",U13="",U18=""),"",SUM(AB4:AD4)+(N4-O4)/1000)+(AK4/10000)+(AG4/100000))</f>
        <v>6.0146199999999999</v>
      </c>
      <c r="S4" s="381"/>
      <c r="T4" s="112">
        <f>IF(ISERROR(IF(C4="","",RANK(R4,$R$3:$S$6,0))),"",IF(C4="","",RANK(R4,$R$3:$S$6,0)))</f>
        <v>1</v>
      </c>
      <c r="U4" s="9"/>
      <c r="V4" s="9"/>
      <c r="W4" s="7">
        <v>3</v>
      </c>
      <c r="X4" s="404" t="str">
        <f t="shared" si="0"/>
        <v>Михаела Аврамска   (556)</v>
      </c>
      <c r="Y4" s="405"/>
      <c r="Z4" s="406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102</v>
      </c>
      <c r="AH4" s="10">
        <f>F10+H10+J10+L10+N10+P10+R10</f>
        <v>36</v>
      </c>
      <c r="AI4" s="10">
        <f>G13+I13+K13+M13+O13+Q13+S13</f>
        <v>33</v>
      </c>
      <c r="AJ4" s="10">
        <f>G18+I18+K18+M18+O18+Q18+S18</f>
        <v>33</v>
      </c>
      <c r="AK4" s="382">
        <f t="shared" ref="AK4:AK6" si="2">SUM(AH4:AJ4)-SUM(AM4:AO4)</f>
        <v>46</v>
      </c>
      <c r="AL4" s="383"/>
      <c r="AM4" s="10">
        <f>AH6</f>
        <v>21</v>
      </c>
      <c r="AN4" s="10">
        <f>AI3</f>
        <v>22</v>
      </c>
      <c r="AO4" s="10">
        <f>AJ5</f>
        <v>13</v>
      </c>
      <c r="AP4" s="9">
        <f t="shared" ref="AP4:AP6" si="3">SUM(AM4:AO4)</f>
        <v>56</v>
      </c>
    </row>
    <row r="5" spans="2:47" ht="24" customHeight="1">
      <c r="B5" s="101">
        <v>3</v>
      </c>
      <c r="C5" s="378" t="str">
        <f>IF(GROUPS!D6="","",GROUPS!D6)</f>
        <v>Матеа Трајковска (602)</v>
      </c>
      <c r="D5" s="379"/>
      <c r="E5" s="380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1</v>
      </c>
      <c r="M5" s="115">
        <f>U14</f>
        <v>3</v>
      </c>
      <c r="N5" s="108">
        <f>IF(AND(U9="",T14="",T18=""),"",SUM(F5,H5,L5))</f>
        <v>1</v>
      </c>
      <c r="O5" s="109">
        <f>IF(AND(U9="",T14="",T18=""),"",SUM(G5,I5,M5))</f>
        <v>9</v>
      </c>
      <c r="P5" s="110">
        <f>IF(AND(U9="",T14="",T18=""),"",AG5)</f>
        <v>56</v>
      </c>
      <c r="Q5" s="111">
        <f>IF(AND(U9="",T14="",T18=""),"",AP5)</f>
        <v>108</v>
      </c>
      <c r="R5" s="381">
        <f>IF(ISERROR(IF(AND(U9="",T14="",T18=""),"",SUM(AB5:AD5)+(N5-O5)/1000)+(AK5/10000)+(AG5/100000)),"",IF(AND(U9="",T14="",T18=""),"",SUM(AB5:AD5)+(N5-O5)/1000)+(AK5/10000)+(AG5/100000))</f>
        <v>2.9873600000000002</v>
      </c>
      <c r="S5" s="381"/>
      <c r="T5" s="112">
        <f>IF(ISERROR(IF(C5="","",RANK(R5,$R$3:$S$6,0))),"",IF(C5="","",RANK(R5,$R$3:$S$6,0)))</f>
        <v>4</v>
      </c>
      <c r="U5" s="9"/>
      <c r="V5" s="9"/>
      <c r="W5" s="7">
        <v>4</v>
      </c>
      <c r="X5" s="404" t="str">
        <f t="shared" si="0"/>
        <v>Матеа Трајковска (602)</v>
      </c>
      <c r="Y5" s="405"/>
      <c r="Z5" s="40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56</v>
      </c>
      <c r="AH5" s="10">
        <f>G9+I9+K9+M9+O9+Q9+S9</f>
        <v>18</v>
      </c>
      <c r="AI5" s="10">
        <f>F14+H14+J14+L14+N14+P14+R14</f>
        <v>25</v>
      </c>
      <c r="AJ5" s="10">
        <f>F18+H18+J18+L18+N18+P18+R18</f>
        <v>13</v>
      </c>
      <c r="AK5" s="382">
        <f t="shared" si="2"/>
        <v>-52</v>
      </c>
      <c r="AL5" s="383"/>
      <c r="AM5" s="10">
        <f>AH3</f>
        <v>33</v>
      </c>
      <c r="AN5" s="10">
        <f>AI6</f>
        <v>42</v>
      </c>
      <c r="AO5" s="10">
        <f>AJ4</f>
        <v>33</v>
      </c>
      <c r="AP5" s="9">
        <f t="shared" si="3"/>
        <v>108</v>
      </c>
    </row>
    <row r="6" spans="2:47" ht="24" customHeight="1" thickBot="1">
      <c r="B6" s="116">
        <v>4</v>
      </c>
      <c r="C6" s="387" t="str">
        <f>IF(GROUPS!D7="","",GROUPS!D7)</f>
        <v>Михаела Аврамска   (556)</v>
      </c>
      <c r="D6" s="388"/>
      <c r="E6" s="389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1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7</v>
      </c>
      <c r="P6" s="124">
        <f>IF(AND(U10="",U14="",U17=""),"",AG6)</f>
        <v>81</v>
      </c>
      <c r="Q6" s="125">
        <f>IF(AND(U10="",U14="",U17=""),"",AP6)</f>
        <v>94</v>
      </c>
      <c r="R6" s="390">
        <f>IF(ISERROR(IF(AND(U10="",U14="",U17=""),"",SUM(AB6:AD6)+(N6-O6)/1000)+(AK6/10000)+(AG6/100000)),"",IF(AND(U10="",U14="",U17=""),"",SUM(AB6:AD6)+(N6-O6)/1000)+(AK6/10000)+(AG6/100000))</f>
        <v>3.9955099999999999</v>
      </c>
      <c r="S6" s="390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81</v>
      </c>
      <c r="AH6" s="10">
        <f>G10+I10+K10+M10+O10+Q10+S10</f>
        <v>21</v>
      </c>
      <c r="AI6" s="10">
        <f>G14+I14+K14+M14+O14+Q14+S14</f>
        <v>42</v>
      </c>
      <c r="AJ6" s="10">
        <f>G17+I17+K17+M17+O17+Q17+S17</f>
        <v>18</v>
      </c>
      <c r="AK6" s="382">
        <f t="shared" si="2"/>
        <v>-13</v>
      </c>
      <c r="AL6" s="383"/>
      <c r="AM6" s="10">
        <f>AH4</f>
        <v>36</v>
      </c>
      <c r="AN6" s="10">
        <f>AI5</f>
        <v>25</v>
      </c>
      <c r="AO6" s="10">
        <f>AJ3</f>
        <v>33</v>
      </c>
      <c r="AP6" s="9">
        <f t="shared" si="3"/>
        <v>94</v>
      </c>
    </row>
    <row r="7" spans="2:47" ht="18.600000000000001" thickBot="1">
      <c r="P7" s="127">
        <f>SUM(P3:P6)</f>
        <v>327</v>
      </c>
      <c r="Q7" s="127">
        <f>SUM(Q3:Q6)</f>
        <v>327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Натали Бејковска (586)</v>
      </c>
      <c r="D9" s="130">
        <v>3</v>
      </c>
      <c r="E9" s="131" t="str">
        <f>IF(C5="","",VLOOKUP(D9,$B$3:$E$6,2,FALSE))</f>
        <v>Матеа Трајковска (602)</v>
      </c>
      <c r="F9" s="132">
        <v>11</v>
      </c>
      <c r="G9" s="133">
        <v>6</v>
      </c>
      <c r="H9" s="134">
        <v>11</v>
      </c>
      <c r="I9" s="133">
        <v>8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Смолиќ (418)</v>
      </c>
      <c r="D10" s="140">
        <v>4</v>
      </c>
      <c r="E10" s="141" t="str">
        <f>IF(C6="","",VLOOKUP(D10,$B$3:$E$6,2,FALSE))</f>
        <v>Михаела Аврамска   (556)</v>
      </c>
      <c r="F10" s="142">
        <v>11</v>
      </c>
      <c r="G10" s="143">
        <v>7</v>
      </c>
      <c r="H10" s="144">
        <v>11</v>
      </c>
      <c r="I10" s="143">
        <v>2</v>
      </c>
      <c r="J10" s="142">
        <v>14</v>
      </c>
      <c r="K10" s="145">
        <v>12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Натали Бејковска (586)</v>
      </c>
      <c r="D13" s="130">
        <v>2</v>
      </c>
      <c r="E13" s="131" t="str">
        <f>IF(C4="","",VLOOKUP(D13,$B$3:$E$6,2,FALSE))</f>
        <v>Ана Смолиќ (418)</v>
      </c>
      <c r="F13" s="132">
        <v>8</v>
      </c>
      <c r="G13" s="133">
        <v>11</v>
      </c>
      <c r="H13" s="134">
        <v>7</v>
      </c>
      <c r="I13" s="133">
        <v>11</v>
      </c>
      <c r="J13" s="132">
        <v>7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0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Матеа Трајковска (602)</v>
      </c>
      <c r="D14" s="140">
        <v>4</v>
      </c>
      <c r="E14" s="141" t="str">
        <f>IF(C6="","",VLOOKUP(D14,$B$3:$E$6,2,FALSE))</f>
        <v>Михаела Аврамска   (556)</v>
      </c>
      <c r="F14" s="142">
        <v>11</v>
      </c>
      <c r="G14" s="143">
        <v>9</v>
      </c>
      <c r="H14" s="144">
        <v>6</v>
      </c>
      <c r="I14" s="143">
        <v>11</v>
      </c>
      <c r="J14" s="142">
        <v>3</v>
      </c>
      <c r="K14" s="145">
        <v>11</v>
      </c>
      <c r="L14" s="144">
        <v>5</v>
      </c>
      <c r="M14" s="143">
        <v>11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1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Натали Бејковска (586)</v>
      </c>
      <c r="D17" s="130">
        <v>4</v>
      </c>
      <c r="E17" s="131" t="str">
        <f>IF(C6="","",VLOOKUP(D17,$B$3:$E$6,2,FALSE))</f>
        <v>Михаела Аврамска   (556)</v>
      </c>
      <c r="F17" s="132">
        <v>11</v>
      </c>
      <c r="G17" s="133">
        <v>8</v>
      </c>
      <c r="H17" s="134">
        <v>11</v>
      </c>
      <c r="I17" s="133">
        <v>8</v>
      </c>
      <c r="J17" s="132">
        <v>11</v>
      </c>
      <c r="K17" s="135">
        <v>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Матеа Трајковска (602)</v>
      </c>
      <c r="D18" s="140">
        <v>2</v>
      </c>
      <c r="E18" s="141" t="str">
        <f>IF(C4="","",VLOOKUP(D18,$B$3:$E$6,2,FALSE))</f>
        <v>Ана Смолиќ (418)</v>
      </c>
      <c r="F18" s="142">
        <v>2</v>
      </c>
      <c r="G18" s="143">
        <v>11</v>
      </c>
      <c r="H18" s="144">
        <v>5</v>
      </c>
      <c r="I18" s="143">
        <v>11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Q13" sqref="AQ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Бојана Јовевска (558)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IF(GROUPS!F4="","",GROUPS!F4)</f>
        <v>Бојана Јовевска (558)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24</v>
      </c>
      <c r="R3" s="381">
        <f>IF(ISERROR(IF(AND(T9="",T13="",T17=""),"",SUM(AB3:AD3)+(N3-O3)/1000)+(AK3/10000)),"",IF(AND(T9="",T13="",T17=""),"",SUM(AB3:AD3)+(N3-O3)/1000)+(AK3/10000)+(AG3/100000))</f>
        <v>4.0108600000000001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Калина Митева (588)</v>
      </c>
      <c r="Y3" s="374"/>
      <c r="Z3" s="37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2">
        <f>SUM(AH3:AJ3)-SUM(AM3:AO3)</f>
        <v>42</v>
      </c>
      <c r="AL3" s="383"/>
      <c r="AM3" s="10">
        <f>AH5</f>
        <v>13</v>
      </c>
      <c r="AN3" s="10">
        <f>AI4</f>
        <v>11</v>
      </c>
      <c r="AO3" s="10">
        <f>AJ6</f>
        <v>0</v>
      </c>
      <c r="AP3" s="9">
        <f>SUM(AM3:AO3)</f>
        <v>24</v>
      </c>
    </row>
    <row r="4" spans="2:47" ht="24" customHeight="1">
      <c r="B4" s="101">
        <v>2</v>
      </c>
      <c r="C4" s="378" t="str">
        <f>IF(GROUPS!F5="","",GROUPS!F5)</f>
        <v>Калина Митева (588)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44</v>
      </c>
      <c r="Q4" s="111">
        <f>IF(AND(T10="",U13="",U18=""),"",AP4)</f>
        <v>56</v>
      </c>
      <c r="R4" s="381">
        <f>IF(ISERROR(IF(AND(T10="",U13="",U18=""),"",SUM(AB4:AD4)+(N4-O4)/1000)+(AK4/10000)+(AG4/100000)),"",IF(AND(T10="",U13="",U18=""),"",SUM(AB4:AD4)+(N4-O4)/1000)+(AK4/10000)+(AG4/100000))</f>
        <v>2.9992400000000004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4" t="str">
        <f t="shared" si="0"/>
        <v>Ива Трајковски (590)</v>
      </c>
      <c r="Y4" s="385"/>
      <c r="Z4" s="386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44</v>
      </c>
      <c r="AH4" s="10">
        <f>F10+H10+J10+L10+N10+P10+R10</f>
        <v>0</v>
      </c>
      <c r="AI4" s="10">
        <f>G13+I13+K13+M13+O13+Q13+S13</f>
        <v>11</v>
      </c>
      <c r="AJ4" s="10">
        <f>G18+I18+K18+M18+O18+Q18+S18</f>
        <v>33</v>
      </c>
      <c r="AK4" s="382">
        <f t="shared" ref="AK4:AK6" si="2">SUM(AH4:AJ4)-SUM(AM4:AO4)</f>
        <v>-12</v>
      </c>
      <c r="AL4" s="383"/>
      <c r="AM4" s="10">
        <f>AH6</f>
        <v>0</v>
      </c>
      <c r="AN4" s="10">
        <f>AI3</f>
        <v>33</v>
      </c>
      <c r="AO4" s="10">
        <f>AJ5</f>
        <v>23</v>
      </c>
      <c r="AP4" s="9">
        <f t="shared" ref="AP4:AP6" si="3">SUM(AM4:AO4)</f>
        <v>56</v>
      </c>
    </row>
    <row r="5" spans="2:47" ht="24" customHeight="1">
      <c r="B5" s="101">
        <v>3</v>
      </c>
      <c r="C5" s="378" t="str">
        <f>IF(GROUPS!F6="","",GROUPS!F6)</f>
        <v>Ива Трајковски (590)</v>
      </c>
      <c r="D5" s="379"/>
      <c r="E5" s="380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36</v>
      </c>
      <c r="Q5" s="111">
        <f>IF(AND(U9="",T14="",T18=""),"",AP5)</f>
        <v>66</v>
      </c>
      <c r="R5" s="381">
        <f>IF(ISERROR(IF(AND(U9="",T14="",T18=""),"",SUM(AB5:AD5)+(N5-O5)/1000)+(AK5/10000)+(AG5/100000)),"",IF(AND(U9="",T14="",T18=""),"",SUM(AB5:AD5)+(N5-O5)/1000)+(AK5/10000)+(AG5/100000))</f>
        <v>1.99136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4" t="str">
        <f t="shared" si="0"/>
        <v/>
      </c>
      <c r="Y5" s="385"/>
      <c r="Z5" s="38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36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23</v>
      </c>
      <c r="AK5" s="382">
        <f t="shared" si="2"/>
        <v>-30</v>
      </c>
      <c r="AL5" s="383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7" t="str">
        <f>IF(GROUPS!F7="","",GROUPS!F7)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146</v>
      </c>
      <c r="Q7" s="127">
        <f>SUM(Q3:Q6)</f>
        <v>146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Бојана Јовевска (558)</v>
      </c>
      <c r="D9" s="130">
        <v>3</v>
      </c>
      <c r="E9" s="131" t="str">
        <f>IF(C5="","",VLOOKUP(D9,$B$3:$E$6,2,FALSE))</f>
        <v>Ива Трајковски (590)</v>
      </c>
      <c r="F9" s="132">
        <v>11</v>
      </c>
      <c r="G9" s="133">
        <v>4</v>
      </c>
      <c r="H9" s="134">
        <v>11</v>
      </c>
      <c r="I9" s="133">
        <v>6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Калина Митева (588)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Бојана Јовевска (558)</v>
      </c>
      <c r="D13" s="130">
        <v>2</v>
      </c>
      <c r="E13" s="131" t="str">
        <f>IF(C4="","",VLOOKUP(D13,$B$3:$E$6,2,FALSE))</f>
        <v>Калина Митева (588)</v>
      </c>
      <c r="F13" s="132">
        <v>11</v>
      </c>
      <c r="G13" s="133">
        <v>1</v>
      </c>
      <c r="H13" s="134">
        <v>11</v>
      </c>
      <c r="I13" s="133">
        <v>5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Ива Трајковски (590)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Бојана Јовевска (558)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Ива Трајковски (590)</v>
      </c>
      <c r="D18" s="140">
        <v>2</v>
      </c>
      <c r="E18" s="141" t="str">
        <f>IF(C4="","",VLOOKUP(D18,$B$3:$E$6,2,FALSE))</f>
        <v>Калина Митева (588)</v>
      </c>
      <c r="F18" s="142">
        <v>9</v>
      </c>
      <c r="G18" s="143">
        <v>11</v>
      </c>
      <c r="H18" s="144">
        <v>9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IF(GROUPS!H4="","",GROUPS!H4)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IF(GROUPS!H5="","",GROUPS!H5)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IF(GROUPS!H6="","",GROUPS!H6)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IF(GROUPS!H7="","",GROUPS!H7)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workbookViewId="0">
      <selection activeCell="F9" sqref="F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IF(GROUPS!J4="","",GROUPS!J4)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IF(GROUPS!J5="","",GROUPS!J5)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IF(GROUPS!J6="","",GROUPS!J6)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IF(GROUPS!J7="","",GROUPS!J7)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IF(GROUPS!D12="","",GROUPS!D12)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2024-03-09T13:01:06Z</dcterms:modified>
</cp:coreProperties>
</file>