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D10" i="19" l="1"/>
  <c r="K19" i="19" l="1"/>
  <c r="K16" i="19"/>
  <c r="K7" i="19"/>
  <c r="K22" i="19"/>
  <c r="K3" i="19"/>
  <c r="K14" i="19"/>
  <c r="K18" i="19"/>
  <c r="K13" i="19"/>
  <c r="K12" i="19"/>
  <c r="K25" i="19"/>
  <c r="K5" i="19"/>
  <c r="K11" i="19"/>
  <c r="K9" i="19"/>
  <c r="K15" i="19"/>
  <c r="K23" i="19"/>
  <c r="K4" i="19"/>
  <c r="K10" i="19"/>
  <c r="K24" i="19"/>
  <c r="K26" i="19"/>
  <c r="K21" i="19"/>
  <c r="K6" i="19"/>
  <c r="K20" i="19"/>
  <c r="K8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7" i="19"/>
  <c r="J17" i="19"/>
  <c r="I1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6" i="49"/>
  <c r="AB25" i="49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6" i="19"/>
  <c r="J7" i="19"/>
  <c r="J22" i="19"/>
  <c r="J3" i="19"/>
  <c r="J14" i="19"/>
  <c r="J18" i="19"/>
  <c r="J13" i="19"/>
  <c r="J12" i="19"/>
  <c r="J25" i="19"/>
  <c r="J5" i="19"/>
  <c r="J11" i="19"/>
  <c r="J9" i="19"/>
  <c r="J15" i="19"/>
  <c r="J23" i="19"/>
  <c r="J4" i="19"/>
  <c r="J10" i="19"/>
  <c r="J24" i="19"/>
  <c r="J26" i="19"/>
  <c r="J21" i="19"/>
  <c r="J6" i="19"/>
  <c r="J20" i="19"/>
  <c r="J8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9" i="19"/>
  <c r="I19" i="19"/>
  <c r="I16" i="19"/>
  <c r="I7" i="19"/>
  <c r="I22" i="19"/>
  <c r="I3" i="19"/>
  <c r="I14" i="19"/>
  <c r="I18" i="19"/>
  <c r="I13" i="19"/>
  <c r="I12" i="19"/>
  <c r="I25" i="19"/>
  <c r="I5" i="19"/>
  <c r="I11" i="19"/>
  <c r="I9" i="19"/>
  <c r="I15" i="19"/>
  <c r="I23" i="19"/>
  <c r="I4" i="19"/>
  <c r="I10" i="19"/>
  <c r="I24" i="19"/>
  <c r="I26" i="19"/>
  <c r="I21" i="19"/>
  <c r="I6" i="19"/>
  <c r="I20" i="19"/>
  <c r="I8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R4" i="43" s="1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P6" i="24"/>
  <c r="G6" i="24"/>
  <c r="I3" i="24"/>
  <c r="I6" i="24"/>
  <c r="F5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AD5" i="24" s="1"/>
  <c r="I5" i="24"/>
  <c r="AM4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3" i="6" l="1"/>
  <c r="AD5" i="6"/>
  <c r="AB4" i="6"/>
  <c r="AC3" i="6"/>
  <c r="O5" i="5"/>
  <c r="AD3" i="5"/>
  <c r="AD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L3" i="24"/>
  <c r="AD3" i="24" s="1"/>
  <c r="AK3" i="24"/>
  <c r="L4" i="24"/>
  <c r="AD4" i="24" s="1"/>
  <c r="F6" i="24"/>
  <c r="AB6" i="24" s="1"/>
  <c r="AG3" i="24"/>
  <c r="P3" i="24" s="1"/>
  <c r="N4" i="24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R4" i="24" s="1"/>
  <c r="AC3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7" i="19"/>
  <c r="D45" i="36" l="1"/>
  <c r="D46" i="36"/>
  <c r="D38" i="36"/>
  <c r="D37" i="36"/>
  <c r="D4" i="1"/>
  <c r="C3" i="37" s="1"/>
  <c r="M3" i="19"/>
  <c r="M14" i="19"/>
  <c r="M18" i="19"/>
  <c r="M13" i="19"/>
  <c r="M12" i="19"/>
  <c r="M25" i="19"/>
  <c r="M5" i="19"/>
  <c r="M11" i="19"/>
  <c r="M9" i="19"/>
  <c r="M15" i="19"/>
  <c r="M23" i="19"/>
  <c r="M4" i="19"/>
  <c r="M10" i="19"/>
  <c r="M24" i="19"/>
  <c r="M26" i="19"/>
  <c r="M21" i="19"/>
  <c r="M6" i="19"/>
  <c r="M20" i="19"/>
  <c r="M8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9" i="19"/>
  <c r="M16" i="19"/>
  <c r="M7" i="19"/>
  <c r="M22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AD6" i="23" s="1"/>
  <c r="H3" i="23"/>
  <c r="G4" i="23"/>
  <c r="I3" i="23"/>
  <c r="F4" i="23"/>
  <c r="L4" i="23"/>
  <c r="AD4" i="23" s="1"/>
  <c r="I6" i="23"/>
  <c r="M4" i="23"/>
  <c r="H6" i="23"/>
  <c r="G5" i="23"/>
  <c r="J3" i="23"/>
  <c r="F5" i="23"/>
  <c r="N5" i="23" s="1"/>
  <c r="K3" i="23"/>
  <c r="AP3" i="23"/>
  <c r="Q3" i="23" s="1"/>
  <c r="AD5" i="23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O5" i="23"/>
  <c r="AC4" i="23"/>
  <c r="AB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Q44" i="26" l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<sst xmlns="http://schemas.openxmlformats.org/spreadsheetml/2006/main" count="2514" uniqueCount="846">
  <si>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</si>
  <si>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</si>
  <si>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</si>
  <si>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</si>
  <si>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</si>
  <si>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</si>
  <si>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</si>
  <si>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</si>
  <si>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</si>
  <si>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</si>
  <si>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</si>
  <si>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</si>
  <si>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</si>
  <si>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</si>
  <si>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</si>
  <si>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</si>
  <si>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</si>
  <si>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</si>
  <si>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</si>
  <si>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</si>
  <si>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</si>
  <si>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</si>
  <si>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</si>
  <si>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</si>
  <si>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</si>
  <si>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</si>
  <si>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</si>
  <si>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</si>
  <si>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</si>
  <si>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</si>
  <si>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</si>
  <si>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</si>
  <si>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</si>
  <si>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</si>
  <si>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</si>
  <si>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</si>
  <si>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</si>
  <si>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</si>
  <si>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</si>
  <si>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</si>
  <si>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</si>
  <si>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</si>
  <si>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</si>
  <si>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</si>
  <si>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</si>
  <si>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</si>
  <si>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</si>
  <si>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</si>
  <si>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</si>
  <si>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</si>
  <si>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</si>
  <si>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</si>
  <si>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</si>
  <si>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</si>
  <si>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</si>
  <si>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</si>
  <si>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</si>
  <si>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</si>
  <si>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</si>
  <si>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</si>
  <si>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</si>
  <si>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</si>
  <si>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</si>
  <si>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</si>
  <si>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</si>
  <si>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</si>
  <si>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</si>
  <si>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</si>
  <si>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</si>
  <si>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</si>
  <si>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</si>
  <si>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</si>
  <si>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</si>
  <si>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</si>
  <si>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</si>
  <si>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</si>
  <si>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</si>
  <si>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</si>
  <si>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</si>
  <si>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</si>
  <si>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</si>
  <si>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</si>
  <si>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</si>
  <si>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</si>
  <si>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</si>
  <si>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</si>
  <si>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</si>
  <si>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</si>
  <si>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</si>
  <si>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</si>
  <si>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</si>
  <si>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</si>
  <si>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</si>
  <si>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</si>
  <si>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</si>
  <si>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</si>
  <si>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</si>
  <si>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</si>
  <si>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</si>
  <si>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</si>
  <si>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</si>
  <si>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</si>
  <si>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</si>
  <si>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</si>
  <si>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</si>
  <si>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</si>
  <si>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</si>
  <si>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</si>
  <si>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</si>
  <si>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</si>
  <si>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</si>
  <si>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</si>
  <si>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</si>
  <si>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</si>
  <si>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</si>
  <si>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</si>
  <si>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</si>
  <si>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</si>
  <si>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</si>
  <si>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</si>
  <si>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</si>
  <si>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</si>
  <si>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</si>
  <si>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</si>
  <si>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</si>
  <si>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</si>
  <si>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</si>
  <si>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</si>
  <si>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</si>
  <si>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</si>
  <si>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</si>
  <si>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</si>
  <si>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</si>
  <si>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</si>
  <si>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</si>
  <si>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</si>
  <si>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</si>
  <si>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</si>
  <si>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</si>
  <si>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</si>
  <si>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</si>
  <si>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</si>
  <si>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</si>
  <si>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</si>
  <si>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</si>
  <si>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</si>
  <si>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</si>
  <si>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</si>
  <si>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</si>
  <si>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</si>
  <si>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</si>
  <si>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</si>
  <si>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</si>
  <si>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</si>
  <si>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</si>
  <si>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</si>
  <si>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</si>
  <si>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</si>
  <si>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</si>
  <si>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</si>
  <si>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</si>
  <si>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</si>
  <si>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</si>
  <si>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</si>
  <si>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</si>
  <si>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</si>
  <si>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</si>
  <si>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</si>
  <si>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</si>
  <si>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</si>
  <si>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</si>
  <si>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</si>
  <si>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</si>
  <si>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</si>
  <si>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</si>
  <si>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</si>
  <si>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</si>
  <si>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</si>
  <si>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</si>
  <si>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</si>
  <si>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</si>
  <si>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</si>
  <si>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</si>
  <si>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</si>
  <si>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</si>
  <si>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</si>
  <si>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</si>
  <si>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</si>
  <si>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</si>
  <si>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</si>
  <si>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</si>
  <si>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</si>
  <si>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</si>
  <si>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</si>
  <si>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</si>
  <si>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</si>
  <si>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</si>
  <si>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</si>
  <si>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</si>
  <si>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</si>
  <si>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</si>
  <si>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</si>
  <si>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</si>
  <si>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</si>
  <si>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</si>
  <si>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</si>
  <si>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</si>
  <si>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</si>
  <si>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</si>
  <si>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</si>
  <si>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</si>
  <si>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</si>
  <si>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</si>
  <si>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</si>
  <si>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</si>
  <si>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</si>
  <si>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</si>
  <si>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</si>
  <si>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</si>
  <si>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</si>
  <si>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</si>
  <si>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</si>
  <si>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</si>
  <si>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</si>
  <si>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</si>
  <si>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</si>
  <si>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</si>
  <si>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</si>
  <si>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</si>
  <si>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</si>
  <si>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</si>
  <si>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</si>
  <si>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</si>
  <si>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</si>
  <si>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</si>
  <si>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</si>
  <si>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</si>
  <si>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</si>
  <si>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</si>
  <si>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</si>
  <si>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</si>
  <si>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</si>
  <si>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</si>
  <si>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</si>
  <si>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</si>
  <si>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</si>
  <si>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</si>
  <si>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</si>
  <si>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</si>
  <si>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</si>
  <si>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</si>
  <si>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</si>
  <si>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</si>
  <si>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</si>
  <si>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</si>
  <si>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</si>
  <si>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</si>
  <si>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</si>
  <si>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</si>
  <si>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</si>
  <si>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</si>
  <si>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</si>
  <si>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</si>
  <si>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</si>
  <si>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</si>
  <si>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</si>
  <si>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</si>
  <si>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</si>
  <si>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</si>
  <si>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</si>
  <si>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</si>
  <si>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</si>
  <si>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</si>
  <si>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</si>
  <si>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</si>
  <si>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</si>
  <si>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</si>
  <si>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</si>
  <si>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</si>
  <si>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</si>
  <si>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</si>
  <si>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</si>
  <si>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</si>
  <si>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</si>
  <si>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</si>
  <si>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</si>
  <si>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</si>
  <si>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</si>
  <si>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</si>
  <si>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</si>
  <si>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</si>
  <si>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</si>
  <si>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</si>
  <si>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</si>
  <si>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</si>
  <si>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</si>
  <si>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</si>
  <si>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</si>
  <si>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</si>
  <si>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</si>
  <si>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</si>
  <si>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</si>
  <si>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</si>
  <si>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</si>
  <si>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</si>
  <si>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</si>
  <si>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</si>
  <si>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</si>
  <si>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</si>
  <si>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</si>
  <si>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</si>
  <si>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</si>
  <si>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</si>
  <si>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</si>
  <si>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</si>
  <si>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</si>
  <si>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</si>
  <si>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</si>
  <si>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</si>
  <si>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</si>
  <si>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</si>
  <si>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</si>
  <si>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</si>
  <si>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</si>
  <si>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</si>
  <si>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</si>
  <si>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</si>
  <si>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</si>
  <si>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</si>
  <si>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</si>
  <si>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</si>
  <si>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</si>
  <si>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</si>
  <si>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</si>
  <si>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</si>
  <si>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</si>
  <si>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</si>
  <si>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</si>
  <si>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</si>
  <si>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</si>
  <si>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</si>
  <si>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</si>
  <si>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</si>
  <si>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</si>
  <si>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</si>
  <si>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</si>
  <si>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</si>
  <si>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</si>
  <si>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</si>
  <si>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</si>
  <si>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</si>
  <si>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</si>
  <si>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</si>
  <si>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</si>
  <si>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</si>
  <si>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</si>
  <si>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</si>
  <si>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</si>
  <si>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</si>
  <si>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</si>
  <si>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</si>
  <si>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</si>
  <si>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</si>
  <si>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</si>
  <si>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</si>
  <si>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</si>
  <si>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</si>
  <si>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</si>
  <si>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</si>
  <si>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</si>
  <si>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</si>
  <si>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</si>
  <si>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</si>
  <si>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</si>
  <si>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</si>
  <si>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</si>
  <si>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</si>
  <si>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</si>
  <si>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</si>
  <si>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</si>
  <si>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</si>
  <si>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</si>
  <si>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</si>
  <si>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</si>
  <si>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</si>
  <si>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</si>
  <si>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</si>
  <si>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</si>
  <si>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</si>
  <si>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</si>
  <si>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</si>
  <si>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</si>
  <si>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</si>
  <si>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</si>
  <si>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</si>
  <si>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</si>
  <si>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</si>
  <si>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</si>
  <si>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</si>
  <si>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</si>
  <si>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</si>
  <si>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</si>
  <si>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</si>
  <si>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</si>
  <si>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</si>
  <si>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</si>
  <si>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</si>
  <si>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</si>
  <si>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</si>
  <si>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</si>
  <si>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</si>
  <si>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</si>
  <si>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</si>
  <si>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</si>
  <si>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</si>
  <si>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</si>
  <si>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</si>
  <si>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</si>
  <si>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</si>
  <si>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</si>
  <si>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</si>
  <si>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</si>
  <si>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</si>
  <si>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</si>
  <si>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</si>
  <si>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</si>
  <si>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</si>
  <si>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</si>
  <si>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</si>
  <si>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</si>
  <si>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</si>
  <si>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</si>
  <si>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</si>
  <si>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</si>
  <si>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</si>
  <si>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</si>
  <si>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</si>
  <si>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</si>
  <si>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</si>
  <si>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</si>
  <si>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</si>
  <si>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</si>
  <si>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</si>
  <si>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</si>
  <si>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</si>
  <si>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</si>
  <si>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</si>
  <si>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</si>
  <si>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</si>
  <si>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</si>
  <si>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</si>
  <si>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</si>
  <si>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</si>
  <si>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</si>
  <si>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</si>
  <si>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</si>
  <si>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</si>
  <si>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</si>
  <si>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</si>
  <si>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</si>
  <si>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</si>
  <si>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</si>
  <si>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</si>
  <si>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</si>
  <si>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</si>
  <si>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</si>
  <si>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</si>
  <si>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</si>
  <si>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</si>
  <si>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</si>
  <si>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</si>
  <si>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</si>
  <si>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</si>
  <si>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</si>
  <si>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</si>
  <si>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</si>
  <si>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</si>
  <si>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</si>
  <si>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</si>
  <si>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</si>
  <si>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</si>
  <si>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</si>
  <si>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</si>
  <si>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</si>
  <si>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</si>
  <si>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</si>
  <si>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</si>
  <si>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</si>
  <si>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</si>
  <si>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</si>
  <si>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</si>
  <si>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</si>
  <si>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</si>
  <si>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</si>
  <si>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</si>
  <si>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</si>
  <si>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</si>
  <si>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</si>
  <si>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</si>
  <si>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</si>
  <si>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</si>
  <si>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</si>
  <si>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</si>
  <si>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</si>
  <si>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</si>
  <si>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</si>
  <si>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</si>
  <si>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</si>
  <si>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</si>
  <si>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</si>
  <si>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</si>
  <si>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</si>
  <si>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</si>
  <si>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</si>
  <si>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</si>
  <si>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</si>
  <si>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</si>
  <si>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</si>
  <si>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</si>
  <si>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</si>
  <si>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</si>
  <si>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</si>
  <si>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</si>
  <si>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</si>
  <si>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</si>
  <si>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</si>
  <si>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</si>
  <si>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</si>
  <si>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</si>
  <si>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</si>
  <si>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</si>
  <si>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</si>
  <si>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</si>
  <si>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</si>
  <si>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</si>
  <si>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</si>
  <si>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</si>
  <si>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</si>
  <si>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</si>
  <si>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</si>
  <si>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</si>
  <si>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</si>
  <si>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</si>
  <si>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</si>
  <si>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</si>
  <si>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</si>
  <si>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</si>
  <si>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</si>
  <si>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</si>
  <si>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</si>
  <si>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</si>
  <si>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</si>
  <si>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</si>
  <si>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</si>
  <si>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</si>
  <si>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</si>
  <si>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</si>
  <si>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</si>
  <si>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</si>
  <si>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</si>
  <si>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</si>
  <si>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</si>
  <si>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</si>
  <si>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</si>
  <si>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</si>
  <si>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</si>
  <si>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</si>
  <si>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</si>
  <si>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</si>
  <si>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</si>
  <si>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</si>
  <si>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</si>
  <si>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</si>
  <si>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</si>
  <si>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</si>
  <si>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</si>
  <si>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</si>
  <si>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</si>
  <si>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</si>
  <si>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</si>
  <si>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</si>
  <si>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</si>
  <si>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</si>
  <si>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</si>
  <si>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</si>
  <si>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</si>
  <si>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</si>
  <si>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</si>
  <si>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</si>
  <si>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</si>
  <si>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</si>
  <si>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</si>
  <si>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</si>
  <si>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</si>
  <si>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</si>
  <si>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</si>
  <si>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</si>
  <si>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</si>
  <si>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</si>
  <si>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</si>
  <si>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</si>
  <si>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</si>
  <si>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</si>
  <si>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</si>
  <si>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</si>
  <si>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</si>
  <si>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</si>
  <si>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</si>
  <si>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</si>
  <si>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</si>
  <si>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</si>
  <si>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</si>
  <si>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</si>
  <si>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</si>
  <si>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</si>
  <si>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</si>
  <si>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</si>
  <si>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</si>
  <si>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</si>
  <si>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</si>
  <si>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</si>
  <si>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</si>
  <si>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</si>
  <si>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</si>
  <si>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</si>
  <si>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</si>
  <si>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</si>
  <si>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</si>
  <si>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</si>
  <si>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</si>
  <si>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</si>
  <si>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</si>
  <si>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</si>
  <si>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</si>
  <si>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</si>
  <si>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</si>
  <si>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</si>
  <si>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</si>
  <si>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</si>
  <si>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</si>
  <si>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</si>
  <si>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</si>
  <si>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</si>
  <si>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</si>
  <si>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</si>
  <si>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</si>
  <si>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</si>
  <si>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</si>
  <si>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</si>
  <si>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</si>
  <si>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</si>
  <si>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</si>
  <si>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</si>
  <si>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</si>
  <si>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</si>
  <si>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</si>
  <si>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</si>
  <si>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</si>
  <si>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</si>
  <si>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</si>
  <si>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</si>
  <si>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</si>
  <si>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</si>
  <si>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</si>
  <si>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</si>
  <si>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</si>
  <si>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</si>
  <si>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</si>
  <si>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</si>
  <si>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</si>
  <si>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</si>
  <si>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</si>
  <si>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</si>
  <si>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</si>
  <si>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</si>
  <si>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</si>
  <si>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</si>
  <si>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</si>
  <si>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</si>
  <si>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</si>
  <si>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</si>
  <si>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</si>
  <si>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</si>
  <si>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</si>
  <si>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</si>
  <si>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</si>
  <si>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</si>
  <si>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</si>
  <si>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</si>
  <si>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</si>
  <si>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</si>
  <si>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</si>
  <si>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</si>
  <si>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</si>
  <si>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</si>
  <si>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</si>
  <si>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</si>
  <si>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</si>
  <si>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</si>
  <si>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</si>
  <si>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</si>
  <si>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</si>
  <si>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</si>
  <si>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</si>
  <si>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</si>
  <si>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</si>
  <si>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</si>
  <si>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</si>
  <si>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</si>
  <si>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</si>
  <si>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</si>
  <si>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</si>
  <si>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</si>
  <si>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</si>
  <si>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</si>
  <si>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</si>
  <si>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</si>
  <si>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</si>
  <si>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</si>
  <si>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</si>
  <si>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</si>
  <si>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</si>
  <si>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</si>
  <si>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</si>
  <si>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</si>
  <si>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</si>
  <si>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</si>
  <si>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</si>
  <si>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</si>
  <si>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</si>
  <si>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</si>
  <si>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</si>
  <si>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</si>
  <si>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</si>
  <si>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</si>
  <si>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</si>
  <si>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</si>
  <si>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</si>
  <si>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</si>
  <si>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</si>
  <si>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</si>
  <si>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</si>
  <si>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</si>
  <si>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</si>
  <si>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</si>
  <si>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</si>
  <si>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</si>
  <si>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</si>
  <si>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</si>
  <si>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</si>
  <si>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</si>
  <si>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</si>
  <si>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</si>
  <si>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</si>
  <si>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</si>
  <si>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</si>
  <si>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</si>
  <si>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</si>
  <si>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</si>
  <si>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</si>
  <si>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</si>
  <si>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</si>
  <si>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</si>
  <si>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</si>
  <si>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</si>
  <si>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</si>
  <si>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</si>
  <si>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</si>
  <si>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</si>
  <si>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</si>
  <si>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</si>
  <si>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</si>
  <si>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</si>
  <si>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</si>
  <si>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</si>
  <si>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</si>
  <si>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</si>
  <si>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</si>
  <si>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</si>
  <si>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</si>
  <si>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</si>
  <si>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</si>
  <si>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</si>
  <si>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</si>
  <si>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</si>
  <si>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</si>
  <si>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</si>
  <si>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</si>
  <si>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</si>
  <si>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</si>
  <si>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</si>
  <si>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</si>
  <si>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</si>
  <si>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</si>
  <si>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</si>
  <si>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</si>
  <si>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</si>
  <si>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КАДЕТИ У15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</si>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</sst>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R21" sqref="R21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4" t="s">
        <v>123</v>
      </c>
      <c r="C1" s="355"/>
      <c r="D1" s="355"/>
      <c r="E1" s="355"/>
      <c r="F1" s="356" t="s">
        <v>121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2" t="s">
        <v>62</v>
      </c>
      <c r="C3" s="267">
        <v>1</v>
      </c>
      <c r="D3" s="293" t="str">
        <f>IF(ISERROR(VLOOKUP(C3,$G$3:$I$66,3,FALSE)),"",(VLOOKUP(C3,$G$3:$I$66,3,FALSE)))</f>
        <v>Трајче Маркоски (384)</v>
      </c>
      <c r="E3" s="294" t="str">
        <f>IF(D3="","",INDEX($J$3:$J$42,MATCH(C3,$G$3:$G$42,0)))</f>
        <v>Младост 96</v>
      </c>
      <c r="F3" s="299">
        <v>6</v>
      </c>
      <c r="G3" s="250">
        <v>1</v>
      </c>
      <c r="H3" s="36">
        <v>384</v>
      </c>
      <c r="I3" s="300" t="str">
        <f>IF(ISERROR(VLOOKUP(H3,Baza!A:C,2,FALSE)&amp;" "&amp;"("&amp;H3&amp;")"),"",(VLOOKUP(H3,Baza!A:C,2,FALSE)&amp;" "&amp;"("&amp;H3&amp;")"))</f>
        <v>Трајче Маркоски (384)</v>
      </c>
      <c r="J3" s="300" t="str">
        <f>IF(ISERROR(VLOOKUP(H3,Baza!A:C,3,FALSE)),"",(VLOOKUP(H3,Baza!A:C,3,FALSE)))</f>
        <v>Младост 96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6</v>
      </c>
      <c r="O3" s="250">
        <v>554</v>
      </c>
    </row>
    <row r="4" spans="2:17">
      <c r="B4" s="350"/>
      <c r="C4" s="265">
        <v>2</v>
      </c>
      <c r="D4" s="287" t="str">
        <f t="shared" ref="D4:D67" si="1">IF(ISERROR(VLOOKUP(C4,$G$3:$I$66,3,FALSE)),"",(VLOOKUP(C4,$G$3:$I$66,3,FALSE)))</f>
        <v>Димитар Парасков (560)</v>
      </c>
      <c r="E4" s="288" t="str">
        <f t="shared" ref="E4:E66" si="2">IF(D4="","",INDEX($J$3:$J$42,MATCH(C4,$G$3:$G$42,0)))</f>
        <v>Берово</v>
      </c>
      <c r="F4" s="284">
        <v>17</v>
      </c>
      <c r="G4" s="243">
        <v>5</v>
      </c>
      <c r="H4" s="36">
        <v>433</v>
      </c>
      <c r="I4" s="252" t="str">
        <f>IF(ISERROR(VLOOKUP(H4,Baza!A:C,2,FALSE)&amp;" "&amp;"("&amp;H4&amp;")"),"",(VLOOKUP(H4,Baza!A:C,2,FALSE)&amp;" "&amp;"("&amp;H4&amp;")"))</f>
        <v>Мартин Ристески (433)</v>
      </c>
      <c r="J4" s="252" t="str">
        <f>IF(ISERROR(VLOOKUP(H4,Baza!A:C,3,FALSE)),"",(VLOOKUP(H4,Baza!A:C,3,FALSE)))</f>
        <v>Младост 96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17</v>
      </c>
      <c r="O4" s="243">
        <v>455</v>
      </c>
    </row>
    <row r="5" spans="2:17">
      <c r="B5" s="350"/>
      <c r="C5" s="265">
        <v>3</v>
      </c>
      <c r="D5" s="287" t="str">
        <f t="shared" si="1"/>
        <v>Давуд Мемиќ (651)</v>
      </c>
      <c r="E5" s="288" t="str">
        <f t="shared" si="2"/>
        <v>Патриоти</v>
      </c>
      <c r="F5" s="284">
        <v>12</v>
      </c>
      <c r="G5" s="243">
        <v>9</v>
      </c>
      <c r="H5" s="36">
        <v>420</v>
      </c>
      <c r="I5" s="252" t="str">
        <f>IF(ISERROR(VLOOKUP(H5,Baza!A:C,2,FALSE)&amp;" "&amp;"("&amp;H5&amp;")"),"",(VLOOKUP(H5,Baza!A:C,2,FALSE)&amp;" "&amp;"("&amp;H5&amp;")"))</f>
        <v>Кристијан Митев (420)</v>
      </c>
      <c r="J5" s="252" t="str">
        <f>IF(ISERROR(VLOOKUP(H5,Baza!A:C,3,FALSE)),"",(VLOOKUP(H5,Baza!A:C,3,FALSE)))</f>
        <v>Пелагонија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12</v>
      </c>
      <c r="O5" s="243">
        <v>453</v>
      </c>
    </row>
    <row r="6" spans="2:17" ht="16.2" thickBot="1">
      <c r="B6" s="353"/>
      <c r="C6" s="268">
        <v>4</v>
      </c>
      <c r="D6" s="291" t="str">
        <f t="shared" si="1"/>
        <v/>
      </c>
      <c r="E6" s="292" t="str">
        <f t="shared" si="2"/>
        <v/>
      </c>
      <c r="F6" s="284">
        <v>22</v>
      </c>
      <c r="G6" s="243">
        <v>13</v>
      </c>
      <c r="H6" s="36">
        <v>440</v>
      </c>
      <c r="I6" s="252" t="str">
        <f>IF(ISERROR(VLOOKUP(H6,Baza!A:C,2,FALSE)&amp;" "&amp;"("&amp;H6&amp;")"),"",(VLOOKUP(H6,Baza!A:C,2,FALSE)&amp;" "&amp;"("&amp;H6&amp;")"))</f>
        <v>Андреј Бејковски (440)</v>
      </c>
      <c r="J6" s="252" t="str">
        <f>IF(ISERROR(VLOOKUP(H6,Baza!A:C,3,FALSE)),"",(VLOOKUP(H6,Baza!A:C,3,FALSE)))</f>
        <v>Пелагонија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22</v>
      </c>
      <c r="O6" s="243">
        <v>359</v>
      </c>
    </row>
    <row r="7" spans="2:17">
      <c r="B7" s="349" t="s">
        <v>63</v>
      </c>
      <c r="C7" s="264">
        <v>5</v>
      </c>
      <c r="D7" s="285" t="str">
        <f t="shared" si="1"/>
        <v>Мартин Ристески (433)</v>
      </c>
      <c r="E7" s="286" t="str">
        <f t="shared" si="2"/>
        <v>Младост 96</v>
      </c>
      <c r="F7" s="284">
        <v>4</v>
      </c>
      <c r="G7" s="243">
        <v>14</v>
      </c>
      <c r="H7" s="36">
        <v>472</v>
      </c>
      <c r="I7" s="252" t="str">
        <f>IF(ISERROR(VLOOKUP(H7,Baza!A:C,2,FALSE)&amp;" "&amp;"("&amp;H7&amp;")"),"",(VLOOKUP(H7,Baza!A:C,2,FALSE)&amp;" "&amp;"("&amp;H7&amp;")"))</f>
        <v>Јован Пармачки (472)</v>
      </c>
      <c r="J7" s="252" t="str">
        <f>IF(ISERROR(VLOOKUP(H7,Baza!A:C,3,FALSE)),"",(VLOOKUP(H7,Baza!A:C,3,FALSE)))</f>
        <v>Берово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4</v>
      </c>
      <c r="O7" s="243">
        <v>335</v>
      </c>
    </row>
    <row r="8" spans="2:17">
      <c r="B8" s="350"/>
      <c r="C8" s="265">
        <v>6</v>
      </c>
      <c r="D8" s="287" t="str">
        <f t="shared" si="1"/>
        <v>Филип Ќурчивски (562)</v>
      </c>
      <c r="E8" s="288" t="str">
        <f t="shared" si="2"/>
        <v>Берово</v>
      </c>
      <c r="F8" s="284">
        <v>24</v>
      </c>
      <c r="G8" s="243">
        <v>10</v>
      </c>
      <c r="H8" s="36">
        <v>612</v>
      </c>
      <c r="I8" s="252" t="str">
        <f>IF(ISERROR(VLOOKUP(H8,Baza!A:C,2,FALSE)&amp;" "&amp;"("&amp;H8&amp;")"),"",(VLOOKUP(H8,Baza!A:C,2,FALSE)&amp;" "&amp;"("&amp;H8&amp;")"))</f>
        <v>Огнен Илиески (612)</v>
      </c>
      <c r="J8" s="252" t="str">
        <f>IF(ISERROR(VLOOKUP(H8,Baza!A:C,3,FALSE)),"",(VLOOKUP(H8,Baza!A:C,3,FALSE)))</f>
        <v>Младост 96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24</v>
      </c>
      <c r="O8" s="243">
        <v>21</v>
      </c>
    </row>
    <row r="9" spans="2:17">
      <c r="B9" s="350"/>
      <c r="C9" s="265">
        <v>7</v>
      </c>
      <c r="D9" s="287" t="str">
        <f t="shared" si="1"/>
        <v>Михаил Цековски (567)</v>
      </c>
      <c r="E9" s="288" t="str">
        <f t="shared" si="2"/>
        <v>Берово</v>
      </c>
      <c r="F9" s="284">
        <v>14</v>
      </c>
      <c r="G9" s="243">
        <v>12</v>
      </c>
      <c r="H9" s="36">
        <v>533</v>
      </c>
      <c r="I9" s="252" t="str">
        <f>IF(ISERROR(VLOOKUP(H9,Baza!A:C,2,FALSE)&amp;" "&amp;"("&amp;H9&amp;")"),"",(VLOOKUP(H9,Baza!A:C,2,FALSE)&amp;" "&amp;"("&amp;H9&amp;")"))</f>
        <v>Дарис Мемиќ (533)</v>
      </c>
      <c r="J9" s="252" t="str">
        <f>IF(ISERROR(VLOOKUP(H9,Baza!A:C,3,FALSE)),"",(VLOOKUP(H9,Baza!A:C,3,FALSE)))</f>
        <v>Патриоти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14</v>
      </c>
      <c r="O9" s="243">
        <v>0</v>
      </c>
      <c r="Q9" s="324"/>
    </row>
    <row r="10" spans="2:17" ht="16.2" thickBot="1">
      <c r="B10" s="351"/>
      <c r="C10" s="266">
        <v>8</v>
      </c>
      <c r="D10" s="289" t="str">
        <f t="shared" si="1"/>
        <v/>
      </c>
      <c r="E10" s="290" t="str">
        <f t="shared" si="2"/>
        <v/>
      </c>
      <c r="F10" s="284">
        <v>18</v>
      </c>
      <c r="G10" s="243">
        <v>3</v>
      </c>
      <c r="H10" s="36">
        <v>651</v>
      </c>
      <c r="I10" s="252" t="str">
        <f>IF(ISERROR(VLOOKUP(H10,Baza!A:C,2,FALSE)&amp;" "&amp;"("&amp;H10&amp;")"),"",(VLOOKUP(H10,Baza!A:C,2,FALSE)&amp;" "&amp;"("&amp;H10&amp;")"))</f>
        <v>Давуд Мемиќ (651)</v>
      </c>
      <c r="J10" s="252" t="str">
        <f>IF(ISERROR(VLOOKUP(H10,Baza!A:C,3,FALSE)),"",(VLOOKUP(H10,Baza!A:C,3,FALSE)))</f>
        <v>Патриоти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18</v>
      </c>
      <c r="O10" s="243">
        <v>0</v>
      </c>
      <c r="Q10" s="324"/>
    </row>
    <row r="11" spans="2:17">
      <c r="B11" s="352" t="s">
        <v>64</v>
      </c>
      <c r="C11" s="267">
        <v>9</v>
      </c>
      <c r="D11" s="293" t="str">
        <f t="shared" si="1"/>
        <v>Кристијан Митев (420)</v>
      </c>
      <c r="E11" s="294" t="str">
        <f t="shared" si="2"/>
        <v>Пелагонија</v>
      </c>
      <c r="F11" s="284">
        <v>13</v>
      </c>
      <c r="G11" s="243">
        <v>16</v>
      </c>
      <c r="H11" s="36">
        <v>617</v>
      </c>
      <c r="I11" s="252" t="str">
        <f>IF(ISERROR(VLOOKUP(H11,Baza!A:C,2,FALSE)&amp;" "&amp;"("&amp;H11&amp;")"),"",(VLOOKUP(H11,Baza!A:C,2,FALSE)&amp;" "&amp;"("&amp;H11&amp;")"))</f>
        <v>Благој Ѓорчески (617)</v>
      </c>
      <c r="J11" s="252" t="str">
        <f>IF(ISERROR(VLOOKUP(H11,Baza!A:C,3,FALSE)),"",(VLOOKUP(H11,Baza!A:C,3,FALSE)))</f>
        <v>Крушево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13</v>
      </c>
      <c r="O11" s="243">
        <v>0</v>
      </c>
      <c r="Q11" s="324"/>
    </row>
    <row r="12" spans="2:17">
      <c r="B12" s="350"/>
      <c r="C12" s="265">
        <v>10</v>
      </c>
      <c r="D12" s="287" t="str">
        <f t="shared" si="1"/>
        <v>Огнен Илиески (612)</v>
      </c>
      <c r="E12" s="288" t="str">
        <f t="shared" si="2"/>
        <v>Младост 96</v>
      </c>
      <c r="F12" s="284">
        <v>10</v>
      </c>
      <c r="G12" s="243">
        <v>11</v>
      </c>
      <c r="H12" s="36">
        <v>550</v>
      </c>
      <c r="I12" s="252" t="str">
        <f>IF(ISERROR(VLOOKUP(H12,Baza!A:C,2,FALSE)&amp;" "&amp;"("&amp;H12&amp;")"),"",(VLOOKUP(H12,Baza!A:C,2,FALSE)&amp;" "&amp;"("&amp;H12&amp;")"))</f>
        <v>Марко Цикарски (550)</v>
      </c>
      <c r="J12" s="252" t="str">
        <f>IF(ISERROR(VLOOKUP(H12,Baza!A:C,3,FALSE)),"",(VLOOKUP(H12,Baza!A:C,3,FALSE)))</f>
        <v>Берово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10</v>
      </c>
      <c r="O12" s="243">
        <v>0</v>
      </c>
      <c r="Q12" s="324"/>
    </row>
    <row r="13" spans="2:17">
      <c r="B13" s="350"/>
      <c r="C13" s="265">
        <v>11</v>
      </c>
      <c r="D13" s="287" t="str">
        <f t="shared" si="1"/>
        <v>Марко Цикарски (550)</v>
      </c>
      <c r="E13" s="288" t="str">
        <f t="shared" si="2"/>
        <v>Берово</v>
      </c>
      <c r="F13" s="284">
        <v>9</v>
      </c>
      <c r="G13" s="243">
        <v>2</v>
      </c>
      <c r="H13" s="36">
        <v>560</v>
      </c>
      <c r="I13" s="252" t="str">
        <f>IF(ISERROR(VLOOKUP(H13,Baza!A:C,2,FALSE)&amp;" "&amp;"("&amp;H13&amp;")"),"",(VLOOKUP(H13,Baza!A:C,2,FALSE)&amp;" "&amp;"("&amp;H13&amp;")"))</f>
        <v>Димитар Парасков (560)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9</v>
      </c>
      <c r="O13" s="243">
        <v>0</v>
      </c>
      <c r="Q13" s="324"/>
    </row>
    <row r="14" spans="2:17" ht="16.2" thickBot="1">
      <c r="B14" s="353"/>
      <c r="C14" s="268">
        <v>12</v>
      </c>
      <c r="D14" s="291" t="str">
        <f t="shared" si="1"/>
        <v>Дарис Мемиќ (533)</v>
      </c>
      <c r="E14" s="292" t="str">
        <f t="shared" si="2"/>
        <v>Патриоти</v>
      </c>
      <c r="F14" s="284">
        <v>7</v>
      </c>
      <c r="G14" s="243">
        <v>6</v>
      </c>
      <c r="H14" s="36">
        <v>562</v>
      </c>
      <c r="I14" s="252" t="str">
        <f>IF(ISERROR(VLOOKUP(H14,Baza!A:C,2,FALSE)&amp;" "&amp;"("&amp;H14&amp;")"),"",(VLOOKUP(H14,Baza!A:C,2,FALSE)&amp;" "&amp;"("&amp;H14&amp;")"))</f>
        <v>Филип Ќурчивски (562)</v>
      </c>
      <c r="J14" s="252" t="str">
        <f>IF(ISERROR(VLOOKUP(H14,Baza!A:C,3,FALSE)),"",(VLOOKUP(H14,Baza!A:C,3,FALSE)))</f>
        <v>Берово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7</v>
      </c>
      <c r="O14" s="243">
        <v>0</v>
      </c>
      <c r="Q14" s="324"/>
    </row>
    <row r="15" spans="2:17">
      <c r="B15" s="349" t="s">
        <v>65</v>
      </c>
      <c r="C15" s="264">
        <v>13</v>
      </c>
      <c r="D15" s="285" t="str">
        <f t="shared" si="1"/>
        <v>Андреј Бејковски (440)</v>
      </c>
      <c r="E15" s="286" t="str">
        <f t="shared" si="2"/>
        <v>Пелагонија</v>
      </c>
      <c r="F15" s="284">
        <v>15</v>
      </c>
      <c r="G15" s="243">
        <v>15</v>
      </c>
      <c r="H15" s="36">
        <v>566</v>
      </c>
      <c r="I15" s="252" t="str">
        <f>IF(ISERROR(VLOOKUP(H15,Baza!A:C,2,FALSE)&amp;" "&amp;"("&amp;H15&amp;")"),"",(VLOOKUP(H15,Baza!A:C,2,FALSE)&amp;" "&amp;"("&amp;H15&amp;")"))</f>
        <v>Филип Цековски (566)</v>
      </c>
      <c r="J15" s="252" t="str">
        <f>IF(ISERROR(VLOOKUP(H15,Baza!A:C,3,FALSE)),"",(VLOOKUP(H15,Baza!A:C,3,FALSE)))</f>
        <v>Берово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15</v>
      </c>
      <c r="O15" s="243">
        <v>0</v>
      </c>
      <c r="Q15" s="324"/>
    </row>
    <row r="16" spans="2:17">
      <c r="B16" s="350"/>
      <c r="C16" s="265">
        <v>14</v>
      </c>
      <c r="D16" s="287" t="str">
        <f t="shared" si="1"/>
        <v>Јован Пармачки (472)</v>
      </c>
      <c r="E16" s="288" t="str">
        <f t="shared" si="2"/>
        <v>Берово</v>
      </c>
      <c r="F16" s="284">
        <v>3</v>
      </c>
      <c r="G16" s="243">
        <v>7</v>
      </c>
      <c r="H16" s="36">
        <v>567</v>
      </c>
      <c r="I16" s="252" t="str">
        <f>IF(ISERROR(VLOOKUP(H16,Baza!A:C,2,FALSE)&amp;" "&amp;"("&amp;H16&amp;")"),"",(VLOOKUP(H16,Baza!A:C,2,FALSE)&amp;" "&amp;"("&amp;H16&amp;")"))</f>
        <v>Михаил Цековски (567)</v>
      </c>
      <c r="J16" s="252" t="str">
        <f>IF(ISERROR(VLOOKUP(H16,Baza!A:C,3,FALSE)),"",(VLOOKUP(H16,Baza!A:C,3,FALSE)))</f>
        <v>Берово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3</v>
      </c>
      <c r="O16" s="243">
        <v>0</v>
      </c>
      <c r="Q16" s="324"/>
    </row>
    <row r="17" spans="2:17">
      <c r="B17" s="350"/>
      <c r="C17" s="265">
        <v>15</v>
      </c>
      <c r="D17" s="287" t="str">
        <f t="shared" si="1"/>
        <v>Филип Цековски (566)</v>
      </c>
      <c r="E17" s="288" t="str">
        <f t="shared" si="2"/>
        <v>Берово</v>
      </c>
      <c r="F17" s="284">
        <v>1</v>
      </c>
      <c r="G17" s="243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1</v>
      </c>
      <c r="O17" s="243"/>
      <c r="Q17" s="324"/>
    </row>
    <row r="18" spans="2:17" ht="16.2" thickBot="1">
      <c r="B18" s="351"/>
      <c r="C18" s="266">
        <v>16</v>
      </c>
      <c r="D18" s="289" t="str">
        <f t="shared" si="1"/>
        <v>Благој Ѓорчески (617)</v>
      </c>
      <c r="E18" s="290" t="str">
        <f t="shared" si="2"/>
        <v>Крушево</v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2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0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0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3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4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0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0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1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2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0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0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3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4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0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0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1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2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0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0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3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4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0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0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1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2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0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0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3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4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0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0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1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2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0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0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3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4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0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0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1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2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0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0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3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4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0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0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1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4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0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0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1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4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0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0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1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4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0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0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1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4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0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0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1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4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0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0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1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4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0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0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1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4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0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0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1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4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0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0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1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IF(GROUPS!F9="","",GROUPS!F9)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IF(GROUPS!F10="","",GROUPS!F10)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IF(GROUPS!F11="","",GROUPS!F11)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IF(GROUPS!F12="","",GROUPS!F12)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IF(GROUPS!H9="","",GROUPS!H9)</f>
        <v/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IF(GROUPS!H10="","",GROUPS!H10)</f>
        <v/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IF(GROUPS!H11="","",GROUPS!H11)</f>
        <v/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IF(GROUPS!H12="","",GROUPS!H12)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IF(GROUPS!J12="","",GROUPS!J12)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IF(GROUPS!D17="","",GROUPS!D17)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IF(GROUPS!F17="","",GROUPS!F17)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IF(GROUPS!H17="","",GROUPS!H17)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IF(GROUPS!J17="","",GROUPS!J17)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IF(GROUPS!D22="","",GROUPS!D22)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IF(GROUPS!F22="","",GROUPS!F22)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IF(GROUPS!H22="","",GROUPS!H22)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1:J33"/>
  <sheetViews>
    <sheetView showGridLines="0" workbookViewId="0">
      <selection activeCell="N14" sqref="N1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797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Трајче Маркоски (384)</v>
      </c>
      <c r="E4" s="32">
        <f>C4+4</f>
        <v>5</v>
      </c>
      <c r="F4" s="33" t="str">
        <f>IF(VLOOKUP(E4,PARTICIPANTS!$C$3:$D$98,2,FALSE)="","",(VLOOKUP(E4,PARTICIPANTS!$C$3:$D$98,2,FALSE)))</f>
        <v>Мартин Ристески (433)</v>
      </c>
      <c r="G4" s="32">
        <f>E4+4</f>
        <v>9</v>
      </c>
      <c r="H4" s="33" t="str">
        <f>IF(VLOOKUP(G4,PARTICIPANTS!$C$3:$D$98,2,FALSE)="","",(VLOOKUP(G4,PARTICIPANTS!$C$3:$D$98,2,FALSE)))</f>
        <v>Кристијан Митев (420)</v>
      </c>
      <c r="I4" s="32">
        <f>G4+4</f>
        <v>13</v>
      </c>
      <c r="J4" s="33" t="str">
        <f>IF(VLOOKUP(I4,PARTICIPANTS!$C$3:$D$98,2,FALSE)="","",(VLOOKUP(I4,PARTICIPANTS!$C$3:$D$98,2,FALSE)))</f>
        <v>Андреј Бејковски (440)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Димитар Парасков (560)</v>
      </c>
      <c r="E5" s="32">
        <f t="shared" ref="E5:I7" si="0">C5+4</f>
        <v>6</v>
      </c>
      <c r="F5" s="33" t="str">
        <f>IF(VLOOKUP(E5,PARTICIPANTS!$C$3:$D$98,2,FALSE)="","",(VLOOKUP(E5,PARTICIPANTS!$C$3:$D$98,2,FALSE)))</f>
        <v>Филип Ќурчивски (562)</v>
      </c>
      <c r="G5" s="32">
        <f t="shared" si="0"/>
        <v>10</v>
      </c>
      <c r="H5" s="33" t="str">
        <f>IF(VLOOKUP(G5,PARTICIPANTS!$C$3:$D$98,2,FALSE)="","",(VLOOKUP(G5,PARTICIPANTS!$C$3:$D$98,2,FALSE)))</f>
        <v>Огнен Илиески (612)</v>
      </c>
      <c r="I5" s="32">
        <f t="shared" si="0"/>
        <v>14</v>
      </c>
      <c r="J5" s="33" t="str">
        <f>IF(VLOOKUP(I5,PARTICIPANTS!$C$3:$D$98,2,FALSE)="","",(VLOOKUP(I5,PARTICIPANTS!$C$3:$D$98,2,FALSE)))</f>
        <v>Јован Пармачки (472)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Давуд Мемиќ (651)</v>
      </c>
      <c r="E6" s="32">
        <f t="shared" si="0"/>
        <v>7</v>
      </c>
      <c r="F6" s="33" t="str">
        <f>IF(VLOOKUP(E6,PARTICIPANTS!$C$3:$D$98,2,FALSE)="","",(VLOOKUP(E6,PARTICIPANTS!$C$3:$D$98,2,FALSE)))</f>
        <v>Михаил Цековски (567)</v>
      </c>
      <c r="G6" s="32">
        <f t="shared" si="0"/>
        <v>11</v>
      </c>
      <c r="H6" s="33" t="str">
        <f>IF(VLOOKUP(G6,PARTICIPANTS!$C$3:$D$98,2,FALSE)="","",(VLOOKUP(G6,PARTICIPANTS!$C$3:$D$98,2,FALSE)))</f>
        <v>Марко Цикарски (550)</v>
      </c>
      <c r="I6" s="32">
        <f t="shared" si="0"/>
        <v>15</v>
      </c>
      <c r="J6" s="33" t="str">
        <f>IF(VLOOKUP(I6,PARTICIPANTS!$C$3:$D$98,2,FALSE)="","",(VLOOKUP(I6,PARTICIPANTS!$C$3:$D$98,2,FALSE)))</f>
        <v>Филип Цековски (566)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Дарис Мемиќ (533)</v>
      </c>
      <c r="I7" s="32">
        <f t="shared" si="0"/>
        <v>16</v>
      </c>
      <c r="J7" s="33" t="str">
        <f>IF(VLOOKUP(I7,PARTICIPANTS!$C$3:$D$98,2,FALSE)="","",(VLOOKUP(I7,PARTICIPANTS!$C$3:$D$98,2,FALSE)))</f>
        <v>Благој Ѓорчески (617)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7" t="s">
        <v>3</v>
      </c>
      <c r="D2" s="417"/>
      <c r="E2" s="418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4" t="str">
        <f>IF(GROUPS!J22="","",GROUPS!J22)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90" zoomScaleNormal="90" workbookViewId="0">
      <selection activeCell="F19" sqref="F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2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Трајче Маркоски (384)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Димитар Парасков (560)</v>
      </c>
    </row>
    <row r="5" spans="2:42" ht="15.6">
      <c r="B5" s="218" t="s">
        <v>27</v>
      </c>
      <c r="C5" s="210">
        <v>3</v>
      </c>
      <c r="D5" s="211" t="str">
        <f>IF(' II'!$X$2="","",' II'!$X$2)</f>
        <v>Мартин Ристески (433)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Михаил Цековски (567)</v>
      </c>
    </row>
    <row r="7" spans="2:42" ht="15.6">
      <c r="B7" s="212" t="s">
        <v>29</v>
      </c>
      <c r="C7" s="213">
        <v>5</v>
      </c>
      <c r="D7" s="207" t="str">
        <f>IF(' III'!$X$2="","",' III'!$X$2)</f>
        <v>Кристијан Митев (420)</v>
      </c>
      <c r="F7" s="254">
        <v>1</v>
      </c>
      <c r="G7" s="96" t="str">
        <f>IF(F7="","",VLOOKUP(F7,$C$3:$D$8,2,FALSE))</f>
        <v>Трајче Маркоски (384)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Дарис Мемиќ (533)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5" t="s">
        <v>594</v>
      </c>
      <c r="P12" s="76"/>
      <c r="AN12" s="45"/>
    </row>
    <row r="13" spans="2:42" ht="15.6">
      <c r="B13" s="35"/>
      <c r="C13" s="35">
        <v>3</v>
      </c>
      <c r="D13" s="315" t="s">
        <v>595</v>
      </c>
      <c r="P13" s="76"/>
      <c r="Q13" s="95" t="str">
        <f>G7</f>
        <v>Трајче Маркоски (384)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>
        <v>5</v>
      </c>
      <c r="D14" s="315" t="s">
        <v>596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34" t="str">
        <f>IF(AJ25="","",IF(AJ25&gt;AJ26,AB25,AB26))</f>
        <v/>
      </c>
    </row>
    <row r="16" spans="2:42" ht="15.6">
      <c r="C16" s="35"/>
      <c r="D16" s="2"/>
      <c r="P16" s="76"/>
      <c r="Y16" s="80"/>
      <c r="AM16" s="434" t="str">
        <f>IF(AJ25="","",IF(AJ25&lt;AJ26,AB25,AB26))</f>
        <v/>
      </c>
      <c r="AN16" s="434"/>
      <c r="AO16" s="435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34"/>
      <c r="AN17" s="434"/>
      <c r="AO17" s="435"/>
    </row>
    <row r="18" spans="3:42" ht="15.6">
      <c r="C18" s="35"/>
      <c r="D18" s="2"/>
      <c r="P18" s="76"/>
      <c r="Y18" s="80"/>
      <c r="AJ18" s="8"/>
      <c r="AM18" s="434"/>
      <c r="AO18" s="435"/>
    </row>
    <row r="19" spans="3:42" ht="16.2" thickBot="1">
      <c r="C19" s="35"/>
      <c r="D19" s="2"/>
      <c r="F19" s="254"/>
      <c r="G19" s="96" t="str">
        <f>IF(F19="","",VLOOKUP(F19,$C$3:$D$8,2,FALSE))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6" t="str">
        <f>IF(AJ25=AJ26,"",IF(OR(AJ34&gt;AJ35,AJ34&lt;AJ35),"",AB35))</f>
        <v/>
      </c>
    </row>
    <row r="20" spans="3:42" ht="16.2" thickBot="1">
      <c r="C20" s="35"/>
      <c r="D20" s="2"/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7" t="s">
        <v>58</v>
      </c>
      <c r="AO20" s="436"/>
    </row>
    <row r="21" spans="3:42" ht="16.2" thickBot="1">
      <c r="C21" s="35"/>
      <c r="D21" s="2"/>
      <c r="Y21" s="80"/>
      <c r="AM21" s="440" t="s">
        <v>59</v>
      </c>
      <c r="AN21" s="438"/>
      <c r="AO21" s="436"/>
    </row>
    <row r="22" spans="3:42" ht="15.6">
      <c r="C22" s="35"/>
      <c r="D22" s="2"/>
      <c r="Y22" s="80"/>
      <c r="AM22" s="441"/>
      <c r="AN22" s="438"/>
      <c r="AO22" s="443" t="s">
        <v>60</v>
      </c>
    </row>
    <row r="23" spans="3:42" ht="16.2" thickBot="1">
      <c r="C23" s="35"/>
      <c r="D23" s="2"/>
      <c r="Y23" s="80"/>
      <c r="AM23" s="442"/>
      <c r="AN23" s="439"/>
      <c r="AO23" s="44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/>
      </c>
      <c r="AO28" s="426"/>
      <c r="AP28" s="426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/>
      </c>
      <c r="AO29" s="427"/>
      <c r="AP29" s="427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/>
      </c>
      <c r="AO30" s="428"/>
      <c r="AP30" s="428"/>
    </row>
    <row r="31" spans="3:42" ht="15.6">
      <c r="C31" s="35"/>
      <c r="D31" s="2"/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/>
      </c>
      <c r="AO31" s="428"/>
      <c r="AP31" s="428"/>
    </row>
    <row r="32" spans="3:42" ht="15.6">
      <c r="C32" s="35"/>
      <c r="D32" s="2"/>
      <c r="F32" s="254"/>
      <c r="G32" s="96" t="str">
        <f>IF(F32="","",VLOOKUP(F32,$C$3:$D$8,2,FALSE))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29" t="str">
        <f>IF(O7="","",IF(O7&lt;O8,G7,G8))</f>
        <v/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/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/>
      </c>
      <c r="AO34" s="429"/>
      <c r="AP34" s="429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0" t="str">
        <f>IF(O43="","",IF(O43&lt;O44,G43,G44))</f>
        <v/>
      </c>
      <c r="AO35" s="430"/>
      <c r="AP35" s="430"/>
    </row>
    <row r="36" spans="3:42">
      <c r="P36" s="76"/>
      <c r="Y36" s="81"/>
      <c r="AL36" s="164"/>
      <c r="AM36" s="165"/>
      <c r="AN36" s="431"/>
      <c r="AO36" s="431"/>
      <c r="AP36" s="431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G44</f>
        <v>Мартин Ристески (433)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O43" s="255"/>
      <c r="AL43" s="163"/>
      <c r="AM43" s="4"/>
      <c r="AN43" s="422"/>
      <c r="AO43" s="422"/>
      <c r="AP43" s="422"/>
    </row>
    <row r="44" spans="3:42">
      <c r="F44" s="254">
        <v>3</v>
      </c>
      <c r="G44" s="96" t="str">
        <f>IF(F44="","",VLOOKUP(F44,$C$3:$D$8,2,FALSE))</f>
        <v>Мартин Ристески (433)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tabSelected="1" topLeftCell="A4" zoomScale="70" zoomScaleNormal="70" workbookViewId="0">
      <selection activeCell="AB17" sqref="AB1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3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Трајче Маркоски (384)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Димитар Парасков (560)</v>
      </c>
    </row>
    <row r="5" spans="2:47" ht="15.6">
      <c r="B5" s="48" t="s">
        <v>27</v>
      </c>
      <c r="C5" s="48">
        <v>3</v>
      </c>
      <c r="D5" s="27" t="str">
        <f>IF(' II'!$X$2="","",' II'!$X$2)</f>
        <v>Мартин Ристески (433)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Михаил Цековски (567)</v>
      </c>
    </row>
    <row r="7" spans="2:47" ht="15.6">
      <c r="B7" s="48" t="s">
        <v>29</v>
      </c>
      <c r="C7" s="48">
        <v>5</v>
      </c>
      <c r="D7" s="23" t="str">
        <f>IF(' III'!$X$2="","",' III'!$X$2)</f>
        <v>Кристијан Митев (420)</v>
      </c>
      <c r="F7" s="314">
        <v>1</v>
      </c>
      <c r="G7" s="151" t="str">
        <f>IF(F7="","",VLOOKUP(F7,$C$3:$D$10,2,FALSE))</f>
        <v>Трајче Маркоски (384)</v>
      </c>
      <c r="H7" s="75">
        <v>11</v>
      </c>
      <c r="I7" s="75">
        <v>11</v>
      </c>
      <c r="J7" s="75">
        <v>11</v>
      </c>
      <c r="K7" s="75"/>
      <c r="L7" s="75"/>
      <c r="M7" s="75"/>
      <c r="N7" s="75"/>
      <c r="O7" s="17">
        <f>IF(H7="","",SUMPRODUCT(--(H7:N7&gt;H8:N8)))</f>
        <v>3</v>
      </c>
    </row>
    <row r="8" spans="2:47" ht="16.2" thickBot="1">
      <c r="B8" s="48" t="s">
        <v>53</v>
      </c>
      <c r="C8" s="48">
        <v>6</v>
      </c>
      <c r="D8" s="24" t="str">
        <f>IF(' III'!$X$3="","",' III'!$X$3)</f>
        <v>Дарис Мемиќ (533)</v>
      </c>
      <c r="F8" s="314">
        <v>4</v>
      </c>
      <c r="G8" s="151" t="str">
        <f>IF(F8="","",VLOOKUP(F8,$C$3:$D$10,2,FALSE))</f>
        <v>Михаил Цековски (567)</v>
      </c>
      <c r="H8" s="75">
        <v>0</v>
      </c>
      <c r="I8" s="75">
        <v>6</v>
      </c>
      <c r="J8" s="75">
        <v>5</v>
      </c>
      <c r="K8" s="75"/>
      <c r="L8" s="75"/>
      <c r="M8" s="75"/>
      <c r="N8" s="75"/>
      <c r="O8" s="17">
        <f>IF(H7="","",SUMPRODUCT(--(H7:N7&lt;H8:N8)))</f>
        <v>0</v>
      </c>
    </row>
    <row r="9" spans="2:47" ht="15.6">
      <c r="B9" s="48" t="s">
        <v>30</v>
      </c>
      <c r="C9" s="48">
        <v>7</v>
      </c>
      <c r="D9" s="27" t="str">
        <f>IF(IV!$X$2="","",IV!$X$2)</f>
        <v>Андреј Бејковски (440)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Јован Пармачки (472)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>Трајче Маркоски (384)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>Андреј Бејковски (440)</v>
      </c>
      <c r="R14" s="75">
        <v>6</v>
      </c>
      <c r="S14" s="75">
        <v>9</v>
      </c>
      <c r="T14" s="75">
        <v>6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34" t="str">
        <f>IF(AJ25="","",IF(AJ25&gt;AJ26,AB25,AB26))</f>
        <v>Мартин Ристески (433)</v>
      </c>
    </row>
    <row r="16" spans="2:47" ht="15.6">
      <c r="B16" s="35"/>
      <c r="C16" s="35">
        <v>5</v>
      </c>
      <c r="D16" s="315" t="s">
        <v>596</v>
      </c>
      <c r="P16" s="76"/>
      <c r="Y16" s="80"/>
      <c r="AM16" s="434" t="str">
        <f>IF(AJ25="","",IF(AJ25&lt;AJ26,AB25,AB26))</f>
        <v>Трајче Маркоски (384)</v>
      </c>
      <c r="AN16" s="434"/>
      <c r="AO16" s="435" t="str">
        <f>IF(AJ25=AJ26,"",IF(AJ34=AJ35,AB34,IF(AJ34&gt;AJ35,AB34,AB35)))</f>
        <v>Андреј Бејковски (440)</v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34"/>
      <c r="AN17" s="434"/>
      <c r="AO17" s="435"/>
    </row>
    <row r="18" spans="2:42" ht="15.6">
      <c r="B18" s="35"/>
      <c r="C18" s="35"/>
      <c r="D18" s="2"/>
      <c r="P18" s="76"/>
      <c r="Y18" s="80"/>
      <c r="AJ18" s="8"/>
      <c r="AM18" s="434"/>
      <c r="AO18" s="435"/>
    </row>
    <row r="19" spans="2:42" ht="16.2" thickBot="1">
      <c r="C19" s="35"/>
      <c r="D19" s="2"/>
      <c r="F19" s="314">
        <v>6</v>
      </c>
      <c r="G19" s="151" t="str">
        <f>IF(F19="","",VLOOKUP(F19,$C$3:$D$10,2,FALSE))</f>
        <v>Дарис Мемиќ (533)</v>
      </c>
      <c r="H19" s="75">
        <v>5</v>
      </c>
      <c r="I19" s="75">
        <v>8</v>
      </c>
      <c r="J19" s="75">
        <v>9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36" t="str">
        <f>IF(AJ25=AJ26,"",IF(OR(AJ34&gt;AJ35,AJ34&lt;AJ35),"",AB35))</f>
        <v>Кристијан Митев (420)</v>
      </c>
    </row>
    <row r="20" spans="2:42" ht="16.2" thickBot="1">
      <c r="C20" s="35"/>
      <c r="D20" s="310">
        <v>5.7</v>
      </c>
      <c r="F20" s="314">
        <v>7</v>
      </c>
      <c r="G20" s="151" t="str">
        <f>IF(F20="","",VLOOKUP(F20,$C$3:$D$10,2,FALSE))</f>
        <v>Андреј Бејковски (440)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37" t="s">
        <v>58</v>
      </c>
      <c r="AO20" s="436"/>
    </row>
    <row r="21" spans="2:42" ht="16.2" customHeight="1" thickBot="1">
      <c r="C21" s="446" t="s">
        <v>598</v>
      </c>
      <c r="D21" s="446"/>
      <c r="Y21" s="80"/>
      <c r="AM21" s="440" t="s">
        <v>59</v>
      </c>
      <c r="AN21" s="438"/>
      <c r="AO21" s="436"/>
    </row>
    <row r="22" spans="2:42" ht="15.6" customHeight="1">
      <c r="C22" s="446"/>
      <c r="D22" s="446"/>
      <c r="Y22" s="80"/>
      <c r="AM22" s="441"/>
      <c r="AN22" s="438"/>
      <c r="AO22" s="443" t="s">
        <v>60</v>
      </c>
    </row>
    <row r="23" spans="2:42" ht="16.2" customHeight="1" thickBot="1">
      <c r="C23" s="446"/>
      <c r="D23" s="446"/>
      <c r="Y23" s="80"/>
      <c r="AM23" s="442"/>
      <c r="AN23" s="439"/>
      <c r="AO23" s="44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>Трајче Маркоски (384)</v>
      </c>
      <c r="AC25" s="75">
        <v>7</v>
      </c>
      <c r="AD25" s="75">
        <v>3</v>
      </c>
      <c r="AE25" s="75">
        <v>5</v>
      </c>
      <c r="AF25" s="75"/>
      <c r="AG25" s="75"/>
      <c r="AH25" s="75"/>
      <c r="AI25" s="75"/>
      <c r="AJ25" s="17">
        <f>IF(AC25="","",SUMPRODUCT(--(AC25:AI25&gt;AC26:AI26)))</f>
        <v>0</v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>Мартин Ристески (433)</v>
      </c>
      <c r="AC26" s="75">
        <v>11</v>
      </c>
      <c r="AD26" s="75">
        <v>11</v>
      </c>
      <c r="AE26" s="75">
        <v>11</v>
      </c>
      <c r="AF26" s="75"/>
      <c r="AG26" s="75"/>
      <c r="AH26" s="75"/>
      <c r="AI26" s="75"/>
      <c r="AJ26" s="17">
        <f>IF(AC25="","",SUMPRODUCT(--(AC25:AI25&lt;AC26:AI26)))</f>
        <v>3</v>
      </c>
    </row>
    <row r="27" spans="2:42" ht="15.6">
      <c r="C27" s="35"/>
      <c r="D27" s="2"/>
      <c r="Y27" s="80"/>
      <c r="AA27" s="38"/>
      <c r="AL27" s="423" t="s">
        <v>81</v>
      </c>
      <c r="AM27" s="424"/>
      <c r="AN27" s="424"/>
      <c r="AO27" s="424"/>
      <c r="AP27" s="425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26" t="str">
        <f>IF(AJ25="","",IF(AJ25&gt;AJ26,AB25,AB26))</f>
        <v>Мартин Ристески (433)</v>
      </c>
      <c r="AO28" s="426"/>
      <c r="AP28" s="426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27" t="str">
        <f>IF(AJ25="","",IF(AJ25&lt;AJ26,AB25,AB26))</f>
        <v>Трајче Маркоски (384)</v>
      </c>
      <c r="AO29" s="427"/>
      <c r="AP29" s="427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28" t="str">
        <f>IF(AJ25=AJ26,"",IF(AJ34=AJ35,AB34,IF(AJ34&gt;AJ35,AB34,AB35)))</f>
        <v>Андреј Бејковски (440)</v>
      </c>
      <c r="AO30" s="428"/>
      <c r="AP30" s="428"/>
    </row>
    <row r="31" spans="2:42" ht="15.6">
      <c r="C31" s="35"/>
      <c r="D31" s="310">
        <v>5.7</v>
      </c>
      <c r="F31" s="314">
        <v>5</v>
      </c>
      <c r="G31" s="151" t="str">
        <f>IF(F31="","",VLOOKUP(F31,$C$3:$D$10,2,FALSE))</f>
        <v>Кристијан Митев (420)</v>
      </c>
      <c r="H31" s="75">
        <v>11</v>
      </c>
      <c r="I31" s="75">
        <v>11</v>
      </c>
      <c r="J31" s="75">
        <v>11</v>
      </c>
      <c r="K31" s="75"/>
      <c r="L31" s="75"/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28" t="str">
        <f>IF(AJ25=AJ26,"",IF(AJ34=AJ35,AB35,IF(AJ34&lt;AJ35,AB34,AB35)))</f>
        <v>Кристијан Митев (420)</v>
      </c>
      <c r="AO31" s="428"/>
      <c r="AP31" s="428"/>
    </row>
    <row r="32" spans="2:42" ht="15.6">
      <c r="C32" s="35"/>
      <c r="D32" s="2"/>
      <c r="F32" s="314">
        <v>2</v>
      </c>
      <c r="G32" s="151" t="str">
        <f>IF(F32="","",VLOOKUP(F32,$C$3:$D$10,2,FALSE))</f>
        <v>Димитар Парасков (560)</v>
      </c>
      <c r="H32" s="75">
        <v>7</v>
      </c>
      <c r="I32" s="75">
        <v>8</v>
      </c>
      <c r="J32" s="75">
        <v>3</v>
      </c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29" t="str">
        <f>IF(O7="","",IF(O7&lt;O8,G7,G8))</f>
        <v>Михаил Цековски (567)</v>
      </c>
      <c r="AO32" s="429"/>
      <c r="AP32" s="429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29" t="str">
        <f>IF(O19="","",IF(O19&lt;O20,G19,G20))</f>
        <v>Дарис Мемиќ (533)</v>
      </c>
      <c r="AO33" s="429"/>
      <c r="AP33" s="429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Андреј Бејковски (440)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29" t="str">
        <f>IF(O31="","",IF(O31&lt;O32,G31,G32))</f>
        <v>Димитар Парасков (560)</v>
      </c>
      <c r="AO34" s="429"/>
      <c r="AP34" s="429"/>
    </row>
    <row r="35" spans="3:42">
      <c r="P35" s="76"/>
      <c r="Y35" s="80"/>
      <c r="AB35" s="98" t="str">
        <f>IF(Y37="","",IF(Y37&lt;Y38,Q37,Q38))</f>
        <v>Кристијан Митев (420)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29" t="str">
        <f>IF(O43="","",IF(O43&lt;O44,G43,G44))</f>
        <v>Јован Пармачки (472)</v>
      </c>
      <c r="AO35" s="429"/>
      <c r="AP35" s="429"/>
    </row>
    <row r="36" spans="3:42">
      <c r="P36" s="76"/>
      <c r="Y36" s="81"/>
      <c r="AL36" s="163"/>
      <c r="AM36" s="4"/>
      <c r="AN36" s="422"/>
      <c r="AO36" s="422"/>
      <c r="AP36" s="422"/>
    </row>
    <row r="37" spans="3:42">
      <c r="P37" s="76"/>
      <c r="Q37" s="95" t="str">
        <f>IF(O31="","",IF(O31&gt;O32,G31,G32))</f>
        <v>Кристијан Митев (420)</v>
      </c>
      <c r="R37" s="75">
        <v>6</v>
      </c>
      <c r="S37" s="75">
        <v>6</v>
      </c>
      <c r="T37" s="75">
        <v>6</v>
      </c>
      <c r="U37" s="75"/>
      <c r="V37" s="75"/>
      <c r="W37" s="75"/>
      <c r="X37" s="75"/>
      <c r="Y37" s="17">
        <f>IF(R37="","",SUMPRODUCT(--(R37:X37&gt;R38:X38)))</f>
        <v>0</v>
      </c>
      <c r="Z37" s="11"/>
      <c r="AL37" s="163"/>
      <c r="AM37" s="4"/>
      <c r="AN37" s="422"/>
      <c r="AO37" s="422"/>
      <c r="AP37" s="422"/>
    </row>
    <row r="38" spans="3:42">
      <c r="P38" s="82"/>
      <c r="Q38" s="95" t="str">
        <f>IF(O43="","",IF(O43&gt;O44,G43,G44))</f>
        <v>Мартин Ристески (433)</v>
      </c>
      <c r="R38" s="75">
        <v>11</v>
      </c>
      <c r="S38" s="75">
        <v>11</v>
      </c>
      <c r="T38" s="75">
        <v>11</v>
      </c>
      <c r="U38" s="75"/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22"/>
      <c r="AO38" s="422"/>
      <c r="AP38" s="422"/>
    </row>
    <row r="39" spans="3:42">
      <c r="P39" s="76"/>
      <c r="AL39" s="163"/>
      <c r="AM39" s="4"/>
      <c r="AN39" s="422"/>
      <c r="AO39" s="422"/>
      <c r="AP39" s="422"/>
    </row>
    <row r="40" spans="3:42">
      <c r="P40" s="76"/>
      <c r="AL40" s="163"/>
      <c r="AM40" s="4"/>
      <c r="AN40" s="422"/>
      <c r="AO40" s="422"/>
      <c r="AP40" s="422"/>
    </row>
    <row r="41" spans="3:42">
      <c r="O41" s="8"/>
      <c r="P41" s="76"/>
      <c r="AL41" s="163"/>
      <c r="AM41" s="4"/>
      <c r="AN41" s="422"/>
      <c r="AO41" s="422"/>
      <c r="AP41" s="422"/>
    </row>
    <row r="42" spans="3:42">
      <c r="O42" s="8"/>
      <c r="P42" s="76"/>
      <c r="AL42" s="163"/>
      <c r="AM42" s="4"/>
      <c r="AN42" s="422"/>
      <c r="AO42" s="422"/>
      <c r="AP42" s="422"/>
    </row>
    <row r="43" spans="3:42">
      <c r="F43" s="314">
        <v>8</v>
      </c>
      <c r="G43" s="151" t="str">
        <f>IF(F43="","",VLOOKUP(F43,$C$3:$D$10,2,FALSE))</f>
        <v>Јован Пармачки (472)</v>
      </c>
      <c r="H43" s="75">
        <v>9</v>
      </c>
      <c r="I43" s="75">
        <v>13</v>
      </c>
      <c r="J43" s="75">
        <v>9</v>
      </c>
      <c r="K43" s="75">
        <v>7</v>
      </c>
      <c r="L43" s="75"/>
      <c r="M43" s="75"/>
      <c r="N43" s="75"/>
      <c r="O43" s="17">
        <f>IF(H43="","",SUMPRODUCT(--(H43:N43&gt;H44:N44)))</f>
        <v>1</v>
      </c>
      <c r="AL43" s="163"/>
      <c r="AM43" s="4"/>
      <c r="AN43" s="422"/>
      <c r="AO43" s="422"/>
      <c r="AP43" s="422"/>
    </row>
    <row r="44" spans="3:42">
      <c r="F44" s="314">
        <v>3</v>
      </c>
      <c r="G44" s="151" t="str">
        <f>IF(F44="","",VLOOKUP(F44,$C$3:$D$10,2,FALSE))</f>
        <v>Мартин Ристески (433)</v>
      </c>
      <c r="H44" s="75">
        <v>11</v>
      </c>
      <c r="I44" s="75">
        <v>11</v>
      </c>
      <c r="J44" s="75">
        <v>11</v>
      </c>
      <c r="K44" s="75">
        <v>11</v>
      </c>
      <c r="L44" s="75"/>
      <c r="M44" s="75"/>
      <c r="N44" s="75"/>
      <c r="O44" s="17">
        <f>IF(H43="","",SUMPRODUCT(--(H43:N43&lt;H44:N44)))</f>
        <v>3</v>
      </c>
    </row>
    <row r="49" spans="36:42">
      <c r="AJ49" s="8"/>
    </row>
    <row r="50" spans="36:42">
      <c r="AM50" s="4"/>
      <c r="AN50" s="422"/>
      <c r="AO50" s="422"/>
      <c r="AP50" s="422"/>
    </row>
    <row r="51" spans="36:42">
      <c r="AM51" s="4"/>
      <c r="AN51" s="422"/>
      <c r="AO51" s="422"/>
      <c r="AP51" s="422"/>
    </row>
    <row r="52" spans="36:42">
      <c r="AM52" s="4"/>
      <c r="AN52" s="422"/>
      <c r="AO52" s="422"/>
      <c r="AP52" s="422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2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Трајче Маркоски (384)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Димитар Парасков (560)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Мартин Ристески (433)</v>
      </c>
      <c r="F5" s="155">
        <v>1</v>
      </c>
      <c r="G5" s="156" t="str">
        <f>IF(F5="","",VLOOKUP(F5,$C$3:$D$18,2,FALSE))</f>
        <v>Трајче Маркоски (384)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Михаил Цековски (567)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Кристијан Митев (420)</v>
      </c>
      <c r="F7" s="153"/>
      <c r="P7" s="76"/>
      <c r="Q7" s="96" t="str">
        <f>G5</f>
        <v>Трајче Маркоски (384)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Дарис Мемиќ (533)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Андреј Бејковски (440)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Јован Пармачки (472)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4"/>
      <c r="AY18" s="43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3:52" ht="16.2" thickBot="1">
      <c r="C21" s="35"/>
      <c r="D21" s="2"/>
      <c r="F21" s="153"/>
      <c r="O21" s="8"/>
      <c r="P21" s="76"/>
      <c r="AI21" s="80"/>
      <c r="AW21" s="451" t="s">
        <v>59</v>
      </c>
      <c r="AX21" s="449"/>
      <c r="AY21" s="43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2"/>
      <c r="AX22" s="449"/>
      <c r="AY22" s="454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3"/>
      <c r="AX23" s="450"/>
      <c r="AY23" s="455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7" t="str">
        <f>IF(AT25="","",IF(AT25&gt;AT26,AL25,AL26))</f>
        <v/>
      </c>
      <c r="AY28" s="447"/>
      <c r="AZ28" s="447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0" t="str">
        <f>IF(Y43="","",IF(Y43&lt;Y44,Q43,Q44))</f>
        <v/>
      </c>
      <c r="AY35" s="430"/>
      <c r="AZ35" s="430"/>
    </row>
    <row r="36" spans="3:52">
      <c r="F36" s="153"/>
      <c r="Z36" s="76"/>
      <c r="AI36" s="81"/>
      <c r="AV36" s="164"/>
      <c r="AW36" s="165"/>
      <c r="AX36" s="431"/>
      <c r="AY36" s="431"/>
      <c r="AZ36" s="43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2"/>
      <c r="AY37" s="422"/>
      <c r="AZ37" s="422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2"/>
      <c r="AY38" s="422"/>
      <c r="AZ38" s="422"/>
    </row>
    <row r="39" spans="3:52">
      <c r="F39" s="153"/>
      <c r="Z39" s="76"/>
      <c r="AV39" s="163"/>
      <c r="AW39" s="4"/>
      <c r="AX39" s="422"/>
      <c r="AY39" s="422"/>
      <c r="AZ39" s="422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2"/>
      <c r="AY40" s="422"/>
      <c r="AZ40" s="422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2"/>
      <c r="AY41" s="422"/>
      <c r="AZ41" s="422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2"/>
      <c r="AY42" s="422"/>
      <c r="AZ42" s="422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2"/>
      <c r="AY43" s="422"/>
      <c r="AZ43" s="422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Мартин Ристески (433)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3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Трајче Маркоски (384)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Димитар Парасков (560)</v>
      </c>
      <c r="E4">
        <v>1</v>
      </c>
      <c r="F4" s="152">
        <v>1</v>
      </c>
      <c r="G4" s="151" t="str">
        <f>IF(F4="","",VLOOKUP(F4,$C$3:$D$18,2,FALSE))</f>
        <v>Трајче Маркоски (384)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Мартин Ристески (433)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Михаил Цековски (567)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Кристијан Митев (420)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Дарис Мемиќ (533)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Андреј Бејковски (440)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Јован Пармачки (472)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4" t="str">
        <f>IF(AT25="","",IF(AT25&lt;AT26,AL25,AL26))</f>
        <v/>
      </c>
      <c r="AX16" s="434"/>
      <c r="AY16" s="43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4"/>
      <c r="AX17" s="434"/>
      <c r="AY17" s="43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4"/>
      <c r="AY18" s="43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8" t="s">
        <v>58</v>
      </c>
      <c r="AY20" s="436"/>
    </row>
    <row r="21" spans="2:52" ht="16.2" thickBot="1">
      <c r="C21" s="35"/>
      <c r="D21" s="2"/>
      <c r="F21" s="153"/>
      <c r="O21" s="8"/>
      <c r="P21" s="76"/>
      <c r="AI21" s="80"/>
      <c r="AW21" s="457" t="s">
        <v>59</v>
      </c>
      <c r="AX21" s="449"/>
      <c r="AY21" s="43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8"/>
      <c r="AX22" s="449"/>
      <c r="AY22" s="454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9"/>
      <c r="AX23" s="450"/>
      <c r="AY23" s="455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3" t="s">
        <v>81</v>
      </c>
      <c r="AW27" s="424"/>
      <c r="AX27" s="424"/>
      <c r="AY27" s="424"/>
      <c r="AZ27" s="425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6" t="str">
        <f>IF(AT25="","",IF(AT25&gt;AT26,AL25,AL26))</f>
        <v/>
      </c>
      <c r="AY28" s="426"/>
      <c r="AZ28" s="426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7" t="str">
        <f>IF(AT25="","",IF(AT25&lt;AT26,AL25,AL26))</f>
        <v/>
      </c>
      <c r="AY29" s="427"/>
      <c r="AZ29" s="427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28" t="str">
        <f>IF(AT25=AT26,"",IF(AT34=AT35,AL34,IF(AT34&gt;AT35,AL34,AL35)))</f>
        <v/>
      </c>
      <c r="AY30" s="428"/>
      <c r="AZ30" s="428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28" t="str">
        <f>IF(AT25=AT26,"",IF(AT34=AT35,AL35,IF(AT34&lt;AT35,AL34,AL35)))</f>
        <v/>
      </c>
      <c r="AY31" s="428"/>
      <c r="AZ31" s="428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29" t="str">
        <f>IF(Y7="","",IF(Y7&lt;Y8,Q7,Q8))</f>
        <v/>
      </c>
      <c r="AY32" s="429"/>
      <c r="AZ32" s="429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29" t="str">
        <f>IF(Y19="","",IF(Y19&lt;Y20,Q19,Q20))</f>
        <v/>
      </c>
      <c r="AY33" s="429"/>
      <c r="AZ33" s="429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29" t="str">
        <f>IF(Y31="","",IF(Y31&lt;Y32,Q31,Q32))</f>
        <v/>
      </c>
      <c r="AY34" s="429"/>
      <c r="AZ34" s="429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29" t="str">
        <f>IF(Y43="","",IF(Y43&lt;Y44,Q43,Q44))</f>
        <v/>
      </c>
      <c r="AY35" s="429"/>
      <c r="AZ35" s="429"/>
    </row>
    <row r="36" spans="3:52">
      <c r="F36" s="153"/>
      <c r="Z36" s="76"/>
      <c r="AI36" s="81"/>
      <c r="AV36" s="92">
        <v>9</v>
      </c>
      <c r="AW36" s="22" t="s">
        <v>20</v>
      </c>
      <c r="AX36" s="456" t="str">
        <f>IF(O4="","",IF(O4&lt;O5,G4,G5))</f>
        <v/>
      </c>
      <c r="AY36" s="456"/>
      <c r="AZ36" s="45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6" t="str">
        <f>IF(O10="","",IF(O10&lt;O11,G10,G11))</f>
        <v/>
      </c>
      <c r="AY37" s="456"/>
      <c r="AZ37" s="456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6" t="str">
        <f>IF(O16="","",IF(O16&lt;O17,G16,G17))</f>
        <v/>
      </c>
      <c r="AY38" s="456"/>
      <c r="AZ38" s="456"/>
    </row>
    <row r="39" spans="3:52">
      <c r="F39" s="153"/>
      <c r="Z39" s="76"/>
      <c r="AV39" s="92">
        <v>9</v>
      </c>
      <c r="AW39" s="22" t="s">
        <v>20</v>
      </c>
      <c r="AX39" s="456" t="str">
        <f>IF(O22="","",IF(O22&lt;O23,G22,G23))</f>
        <v/>
      </c>
      <c r="AY39" s="456"/>
      <c r="AZ39" s="456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6" t="str">
        <f>IF(O28="","",IF(O28&lt;O29,G28,G29))</f>
        <v/>
      </c>
      <c r="AY40" s="456"/>
      <c r="AZ40" s="456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6" t="str">
        <f>IF(O34="","",IF(O34&lt;O35,G34,G35))</f>
        <v/>
      </c>
      <c r="AY41" s="456"/>
      <c r="AZ41" s="456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6" t="str">
        <f>IF(O40="","",IF(O40&lt;O41,G40,G41))</f>
        <v/>
      </c>
      <c r="AY42" s="456"/>
      <c r="AZ42" s="456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6" t="str">
        <f>IF(O46="","",IF(O46&lt;O47,G46,G47))</f>
        <v/>
      </c>
      <c r="AY43" s="456"/>
      <c r="AZ43" s="456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Димитар Парасков (560)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2"/>
      <c r="AY50" s="422"/>
      <c r="AZ50" s="422"/>
    </row>
    <row r="51" spans="46:52">
      <c r="AW51" s="4"/>
      <c r="AX51" s="422"/>
      <c r="AY51" s="422"/>
      <c r="AZ51" s="422"/>
    </row>
    <row r="52" spans="46:52">
      <c r="AW52" s="4"/>
      <c r="AX52" s="422"/>
      <c r="AY52" s="422"/>
      <c r="AZ52" s="422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Трајче Маркоски (384)</v>
      </c>
      <c r="E3" s="58" t="s">
        <v>530</v>
      </c>
      <c r="F3">
        <v>1</v>
      </c>
      <c r="G3" s="47">
        <v>1</v>
      </c>
      <c r="H3" s="70" t="str">
        <f>IF(G3="","",VLOOKUP(G3,$C$3:$F$26,2,FALSE))</f>
        <v>Трајче Маркоски (384)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Димитар Парасков (560)</v>
      </c>
      <c r="G4" s="35"/>
      <c r="Q4" s="62"/>
      <c r="R4" s="74" t="str">
        <f>H3</f>
        <v>Трајче Маркоски (384)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Мартин Ристески (433)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Михаил Цековски (567)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Кристијан Митев (420)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Дарис Мемиќ (533)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Андреј Бејковски (440)</v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Јован Пармачки (472)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Мартин Ристески (433)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Мартин Ристески (433)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3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Трајче Маркоски (384)</v>
      </c>
      <c r="E3" s="316" t="s">
        <v>524</v>
      </c>
      <c r="F3">
        <v>1</v>
      </c>
      <c r="G3" s="47">
        <v>1</v>
      </c>
      <c r="H3" s="70" t="str">
        <f>IF(G3="","",VLOOKUP(G3,$C$3:$E$26,2,FALSE))</f>
        <v>Трајче Маркоски (384)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Димитар Парасков (560)</v>
      </c>
      <c r="G4" s="35"/>
      <c r="Q4" s="62"/>
      <c r="R4" s="74" t="str">
        <f>H3</f>
        <v>Трајче Маркоски (384)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Мартин Ристески (433)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Михаил Цековски (567)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Кристијан Митев (420)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Дарис Мемиќ (533)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Андреј Бејковски (440)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Јован Пармачки (472)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4" t="str">
        <f>IF(BE25="","",IF(BE25&lt;BE26,AW25,AW26))</f>
        <v/>
      </c>
      <c r="BI16" s="434"/>
      <c r="BJ16" s="43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4"/>
      <c r="BI17" s="434"/>
      <c r="BJ17" s="43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4"/>
      <c r="BJ18" s="43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7" t="s">
        <v>58</v>
      </c>
      <c r="BJ20" s="43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0" t="s">
        <v>59</v>
      </c>
      <c r="BI21" s="438"/>
      <c r="BJ21" s="43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1"/>
      <c r="BI22" s="438"/>
      <c r="BJ22" s="44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2"/>
      <c r="BI23" s="439"/>
      <c r="BJ23" s="44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Мартин Ристески (433)</v>
      </c>
      <c r="AT27" s="80"/>
      <c r="AV27" s="38"/>
      <c r="BG27" s="423" t="s">
        <v>81</v>
      </c>
      <c r="BH27" s="424"/>
      <c r="BI27" s="424"/>
      <c r="BJ27" s="424"/>
      <c r="BK27" s="425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Мартин Ристески (433)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6" t="str">
        <f>IF(BE25="","",IF(BE25&gt;BE26,AW25,AW26))</f>
        <v/>
      </c>
      <c r="BJ28" s="426"/>
      <c r="BK28" s="426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7" t="str">
        <f>IF(BE25="","",IF(BE25&lt;BE26,AW25,AW26))</f>
        <v/>
      </c>
      <c r="BJ29" s="427"/>
      <c r="BK29" s="427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28" t="str">
        <f>IF(BE25=BE26,"",IF(BE34=BE35,AW34,IF(BE34&gt;BE35,AW34,AW35)))</f>
        <v/>
      </c>
      <c r="BJ30" s="428"/>
      <c r="BK30" s="428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28" t="str">
        <f>IF(BE25=BE26,"",IF(BE34=BE35,AW35,IF(BE34&lt;BE35,AW34,AW35)))</f>
        <v/>
      </c>
      <c r="BJ31" s="428"/>
      <c r="BK31" s="428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29" t="str">
        <f>IF(AJ7="","",IF(AJ7&lt;AJ8,AB7,AB8))</f>
        <v/>
      </c>
      <c r="BJ32" s="429"/>
      <c r="BK32" s="429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29" t="str">
        <f>IF(AJ19="","",IF(AJ19&lt;AJ20,AB19,AB20))</f>
        <v/>
      </c>
      <c r="BJ33" s="429"/>
      <c r="BK33" s="429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29" t="str">
        <f>IF(AJ31="","",IF(AJ31&lt;AJ32,AB31,AB32))</f>
        <v/>
      </c>
      <c r="BJ34" s="429"/>
      <c r="BK34" s="429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29" t="str">
        <f>IF(AJ43="","",IF(AJ43&lt;AJ44,AB43,AB44))</f>
        <v/>
      </c>
      <c r="BJ35" s="429"/>
      <c r="BK35" s="429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6" t="str">
        <f>IF(Z4="","",IF(Z4&lt;Z5,R4,R5))</f>
        <v/>
      </c>
      <c r="BJ36" s="456"/>
      <c r="BK36" s="456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6" t="str">
        <f>IF(Z10="","",IF(Z10&lt;Z11,R10,R11))</f>
        <v/>
      </c>
      <c r="BJ37" s="456"/>
      <c r="BK37" s="456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6" t="str">
        <f>IF(Z16="","",IF(Z16&lt;Z17,R16,R17))</f>
        <v/>
      </c>
      <c r="BJ38" s="456"/>
      <c r="BK38" s="456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6" t="str">
        <f>IF(Z22="","",IF(Z22&lt;Z23,R22,R23))</f>
        <v/>
      </c>
      <c r="BJ39" s="456"/>
      <c r="BK39" s="456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6" t="str">
        <f>IF(Z28="","",IF(Z28&lt;Z29,R28,R29))</f>
        <v/>
      </c>
      <c r="BJ40" s="456"/>
      <c r="BK40" s="456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6" t="str">
        <f>IF(Z34="","",IF(Z34&lt;Z35,R34,R35))</f>
        <v/>
      </c>
      <c r="BJ41" s="456"/>
      <c r="BK41" s="456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6" t="str">
        <f>IF(Z40="","",IF(Z40&lt;Z41,R40,R41))</f>
        <v/>
      </c>
      <c r="BJ42" s="456"/>
      <c r="BK42" s="456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6" t="str">
        <f>IF(Z46="","",IF(Z46&lt;Z47,R46,R47))</f>
        <v/>
      </c>
      <c r="BJ43" s="456"/>
      <c r="BK43" s="456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2"/>
      <c r="BJ50" s="422"/>
      <c r="BK50" s="422"/>
    </row>
    <row r="51" spans="8:63">
      <c r="H51"/>
      <c r="I51"/>
      <c r="J51"/>
      <c r="K51"/>
      <c r="L51"/>
      <c r="M51"/>
      <c r="N51"/>
      <c r="O51"/>
      <c r="P51"/>
      <c r="BH51" s="4"/>
      <c r="BI51" s="422"/>
      <c r="BJ51" s="422"/>
      <c r="BK51" s="422"/>
    </row>
    <row r="52" spans="8:63">
      <c r="H52"/>
      <c r="I52"/>
      <c r="J52"/>
      <c r="K52"/>
      <c r="L52"/>
      <c r="M52"/>
      <c r="N52"/>
      <c r="O52"/>
      <c r="P52"/>
      <c r="BH52" s="4"/>
      <c r="BI52" s="422"/>
      <c r="BJ52" s="422"/>
      <c r="BK52" s="422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3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Трајче Маркоски (384)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Димитар Парасков (560)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Мартин Ристески (433)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Михаил Цековски (567)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Кристијан Митев (420)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Дарис Мемиќ (533)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Андреј Бејковски (440)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Јован Пармачки (472)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4" t="str">
        <f>IF(BD33=BD34,"",IF(BD33="","",IF(BD33&lt;BD34,AV33,AV34)))</f>
        <v/>
      </c>
      <c r="BG16" s="434"/>
      <c r="BH16" s="43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4"/>
      <c r="BG17" s="434"/>
      <c r="BH17" s="43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4"/>
      <c r="BH18" s="43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7" t="s">
        <v>58</v>
      </c>
      <c r="BH20" s="43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38"/>
      <c r="BH21" s="43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1" t="s">
        <v>59</v>
      </c>
      <c r="BG22" s="438"/>
      <c r="BH22" s="44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2"/>
      <c r="BG23" s="439"/>
      <c r="BH23" s="44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5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5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4" t="str">
        <f>IF(BD33=BD34,"",IF(BD33="","",IF(BD33&lt;BD34,AV33,AV34)))</f>
        <v/>
      </c>
      <c r="BG42" s="465"/>
      <c r="BH42" s="465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4"/>
      <c r="BH43" s="465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4"/>
      <c r="BH44" s="465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7" t="s">
        <v>58</v>
      </c>
      <c r="BH46" s="43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38"/>
      <c r="BH47" s="463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1" t="s">
        <v>59</v>
      </c>
      <c r="BG48" s="438"/>
      <c r="BH48" s="44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2"/>
      <c r="BG49" s="439"/>
      <c r="BH49" s="44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3" t="s">
        <v>81</v>
      </c>
      <c r="BF51" s="424"/>
      <c r="BG51" s="424"/>
      <c r="BH51" s="424"/>
      <c r="BI51" s="425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0" t="str">
        <f>IF(BD33="","",IF(BD33&gt;BD34,AV33,AV34))</f>
        <v/>
      </c>
      <c r="BH52" s="460"/>
      <c r="BI52" s="460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7" t="str">
        <f>IF(BD33=BD34,"",IF(BD33="","",IF(BD33&lt;BD34,AV33,AV34)))</f>
        <v/>
      </c>
      <c r="BH53" s="427"/>
      <c r="BI53" s="427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28" t="str">
        <f>IF(BD33=BD34,"",IF(BD41=BD42,AV41,IF(BD41&gt;BD42,AV41,AV42)))</f>
        <v/>
      </c>
      <c r="BH54" s="428"/>
      <c r="BI54" s="428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28" t="str">
        <f>IF(BD33=BD34,"",IF(BD41=BD42,AV42,IF(BD42&lt;BD41,AV42,AV41)))</f>
        <v/>
      </c>
      <c r="BH55" s="428"/>
      <c r="BI55" s="428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29" t="str">
        <f>IF(AI9="","",IF(AI9&lt;AI10,AA9,AA10))</f>
        <v/>
      </c>
      <c r="BH56" s="429"/>
      <c r="BI56" s="429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29" t="str">
        <f>IF(AI25="","",IF(AI25&lt;AI26,AA25,AA26))</f>
        <v/>
      </c>
      <c r="BH57" s="429"/>
      <c r="BI57" s="429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29" t="str">
        <f>IF(AI41="","",IF(AI41&lt;AI42,AA41,AA42))</f>
        <v/>
      </c>
      <c r="BH58" s="429"/>
      <c r="BI58" s="429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29" t="str">
        <f>IF(AI57="","",IF(AI57&lt;AI58,AA57,AA58))</f>
        <v/>
      </c>
      <c r="BH59" s="429"/>
      <c r="BI59" s="429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6" t="str">
        <f>IF(Y5="","",IF(Y5&lt;Y6,Q5,Q6))</f>
        <v/>
      </c>
      <c r="BH60" s="456"/>
      <c r="BI60" s="456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6" t="str">
        <f>IF(Y13="","",IF(Y13&lt;Y14,Q13,Q14))</f>
        <v/>
      </c>
      <c r="BH61" s="456"/>
      <c r="BI61" s="456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6" t="str">
        <f>IF(Y21="","",IF(Y21&lt;Y22,Q21,Q22))</f>
        <v/>
      </c>
      <c r="BH62" s="456"/>
      <c r="BI62" s="456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6" t="str">
        <f>IF(Y29="","",IF(Y29&lt;Y30,Q29,Q30))</f>
        <v/>
      </c>
      <c r="BH63" s="456"/>
      <c r="BI63" s="456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6" t="str">
        <f>IF(Y37="","",IF(Y37&lt;Y38,Q37,Q38))</f>
        <v/>
      </c>
      <c r="BH64" s="456"/>
      <c r="BI64" s="456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6" t="str">
        <f>IF(Y45="","",IF(Y45&lt;Y46,Q45,Q46))</f>
        <v/>
      </c>
      <c r="BH65" s="456"/>
      <c r="BI65" s="456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6" t="str">
        <f>IF(Y53="","",IF(Y53&lt;Y54,Q53,Q54))</f>
        <v/>
      </c>
      <c r="BH66" s="456"/>
      <c r="BI66" s="456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6" t="str">
        <f>IF(Y61="","",IF(Y61&lt;Y62,Q61,Q62))</f>
        <v/>
      </c>
      <c r="BH67" s="456"/>
      <c r="BI67" s="456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3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Трајче Маркоски (384)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Димитар Парасков (560)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Мартин Ристески (433)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Михаил Цековски (567)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Кристијан Митев (420)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Дарис Мемиќ (533)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Андреј Бејковски (440)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Јован Пармачки (472)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workbookViewId="0">
      <selection activeCell="A2" sqref="A2:C66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798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798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798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798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798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798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798</v>
      </c>
    </row>
    <row r="503" spans="1:3">
      <c r="A503" s="75">
        <v>510</v>
      </c>
      <c r="B503" s="227" t="s">
        <v>689</v>
      </c>
      <c r="C503" s="75" t="s">
        <v>798</v>
      </c>
    </row>
    <row r="504" spans="1:3">
      <c r="A504" s="75">
        <v>511</v>
      </c>
      <c r="B504" s="227" t="s">
        <v>690</v>
      </c>
      <c r="C504" s="75" t="s">
        <v>798</v>
      </c>
    </row>
    <row r="505" spans="1:3">
      <c r="A505" s="75">
        <v>512</v>
      </c>
      <c r="B505" s="227" t="s">
        <v>691</v>
      </c>
      <c r="C505" s="75" t="s">
        <v>798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799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800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801</v>
      </c>
      <c r="C607" s="230" t="s">
        <v>631</v>
      </c>
    </row>
    <row r="608" spans="1:6">
      <c r="A608" s="230">
        <v>615</v>
      </c>
      <c r="B608" s="231" t="s">
        <v>802</v>
      </c>
      <c r="C608" s="230" t="s">
        <v>631</v>
      </c>
    </row>
    <row r="609" spans="1:3">
      <c r="A609" s="230">
        <v>616</v>
      </c>
      <c r="B609" s="231" t="s">
        <v>803</v>
      </c>
      <c r="C609" s="230" t="s">
        <v>631</v>
      </c>
    </row>
    <row r="610" spans="1:3">
      <c r="A610" s="230">
        <v>617</v>
      </c>
      <c r="B610" s="231" t="s">
        <v>804</v>
      </c>
      <c r="C610" s="230" t="s">
        <v>321</v>
      </c>
    </row>
    <row r="611" spans="1:3">
      <c r="A611" s="230">
        <v>618</v>
      </c>
      <c r="B611" s="231" t="s">
        <v>805</v>
      </c>
      <c r="C611" s="230" t="s">
        <v>321</v>
      </c>
    </row>
    <row r="612" spans="1:3">
      <c r="A612" s="75">
        <v>619</v>
      </c>
      <c r="B612" s="231" t="s">
        <v>806</v>
      </c>
      <c r="C612" s="75" t="s">
        <v>136</v>
      </c>
    </row>
    <row r="613" spans="1:3">
      <c r="A613" s="230">
        <v>620</v>
      </c>
      <c r="B613" s="231" t="s">
        <v>807</v>
      </c>
      <c r="C613" s="75" t="s">
        <v>798</v>
      </c>
    </row>
    <row r="614" spans="1:3">
      <c r="A614" s="75">
        <v>621</v>
      </c>
      <c r="B614" s="231" t="s">
        <v>808</v>
      </c>
      <c r="C614" s="75" t="s">
        <v>798</v>
      </c>
    </row>
    <row r="615" spans="1:3">
      <c r="A615" s="230">
        <v>622</v>
      </c>
      <c r="B615" s="231" t="s">
        <v>809</v>
      </c>
      <c r="C615" s="75" t="s">
        <v>798</v>
      </c>
    </row>
    <row r="616" spans="1:3">
      <c r="A616" s="75">
        <v>623</v>
      </c>
      <c r="B616" s="231" t="s">
        <v>810</v>
      </c>
      <c r="C616" s="75" t="s">
        <v>798</v>
      </c>
    </row>
    <row r="617" spans="1:3">
      <c r="A617" s="230">
        <v>624</v>
      </c>
      <c r="B617" s="231" t="s">
        <v>811</v>
      </c>
      <c r="C617" s="75" t="s">
        <v>798</v>
      </c>
    </row>
    <row r="618" spans="1:3">
      <c r="A618" s="230">
        <v>625</v>
      </c>
      <c r="B618" s="231" t="s">
        <v>812</v>
      </c>
      <c r="C618" s="75" t="s">
        <v>331</v>
      </c>
    </row>
    <row r="619" spans="1:3">
      <c r="A619" s="230">
        <v>626</v>
      </c>
      <c r="B619" s="231" t="s">
        <v>813</v>
      </c>
      <c r="C619" s="75" t="s">
        <v>136</v>
      </c>
    </row>
    <row r="620" spans="1:3">
      <c r="A620" s="230">
        <v>627</v>
      </c>
      <c r="B620" s="231" t="s">
        <v>814</v>
      </c>
      <c r="C620" s="75" t="s">
        <v>205</v>
      </c>
    </row>
    <row r="621" spans="1:3">
      <c r="A621" s="230">
        <v>628</v>
      </c>
      <c r="B621" s="231" t="s">
        <v>815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816</v>
      </c>
      <c r="C623" s="75" t="s">
        <v>631</v>
      </c>
    </row>
    <row r="624" spans="1:3">
      <c r="A624" s="230">
        <v>631</v>
      </c>
      <c r="B624" s="231" t="s">
        <v>817</v>
      </c>
      <c r="C624" s="75" t="s">
        <v>631</v>
      </c>
    </row>
    <row r="625" spans="1:3">
      <c r="A625" s="230">
        <v>632</v>
      </c>
      <c r="B625" s="231" t="s">
        <v>818</v>
      </c>
      <c r="C625" s="75" t="s">
        <v>798</v>
      </c>
    </row>
    <row r="626" spans="1:3">
      <c r="A626" s="230">
        <v>633</v>
      </c>
      <c r="B626" s="231" t="s">
        <v>819</v>
      </c>
      <c r="C626" s="75" t="s">
        <v>631</v>
      </c>
    </row>
    <row r="627" spans="1:3">
      <c r="A627" s="75">
        <v>634</v>
      </c>
      <c r="B627" s="231" t="s">
        <v>820</v>
      </c>
      <c r="C627" s="230" t="s">
        <v>536</v>
      </c>
    </row>
    <row r="628" spans="1:3">
      <c r="A628" s="75">
        <v>635</v>
      </c>
      <c r="B628" s="231" t="s">
        <v>821</v>
      </c>
      <c r="C628" s="230" t="s">
        <v>136</v>
      </c>
    </row>
    <row r="629" spans="1:3">
      <c r="A629" s="230">
        <v>636</v>
      </c>
      <c r="B629" s="231" t="s">
        <v>822</v>
      </c>
      <c r="C629" s="230" t="s">
        <v>341</v>
      </c>
    </row>
    <row r="630" spans="1:3">
      <c r="A630" s="230">
        <v>637</v>
      </c>
      <c r="B630" s="231" t="s">
        <v>823</v>
      </c>
      <c r="C630" s="230" t="s">
        <v>824</v>
      </c>
    </row>
    <row r="631" spans="1:3">
      <c r="A631" s="230">
        <v>638</v>
      </c>
      <c r="B631" s="231" t="s">
        <v>825</v>
      </c>
      <c r="C631" s="230" t="s">
        <v>341</v>
      </c>
    </row>
    <row r="632" spans="1:3">
      <c r="A632" s="230">
        <v>639</v>
      </c>
      <c r="B632" s="231" t="s">
        <v>826</v>
      </c>
      <c r="C632" s="230" t="s">
        <v>341</v>
      </c>
    </row>
    <row r="633" spans="1:3">
      <c r="A633" s="230">
        <v>640</v>
      </c>
      <c r="B633" s="227" t="s">
        <v>827</v>
      </c>
      <c r="C633" s="230" t="s">
        <v>341</v>
      </c>
    </row>
    <row r="634" spans="1:3">
      <c r="A634" s="230">
        <v>641</v>
      </c>
      <c r="B634" s="231" t="s">
        <v>828</v>
      </c>
      <c r="C634" s="230" t="s">
        <v>312</v>
      </c>
    </row>
    <row r="635" spans="1:3">
      <c r="A635" s="75">
        <v>642</v>
      </c>
      <c r="B635" s="231" t="s">
        <v>829</v>
      </c>
      <c r="C635" s="230" t="s">
        <v>261</v>
      </c>
    </row>
    <row r="636" spans="1:3">
      <c r="A636" s="230">
        <v>643</v>
      </c>
      <c r="B636" s="231" t="s">
        <v>830</v>
      </c>
      <c r="C636" s="230" t="s">
        <v>196</v>
      </c>
    </row>
    <row r="637" spans="1:3">
      <c r="A637" s="230">
        <v>644</v>
      </c>
      <c r="B637" s="227" t="s">
        <v>831</v>
      </c>
      <c r="C637" s="75" t="s">
        <v>205</v>
      </c>
    </row>
    <row r="638" spans="1:3">
      <c r="A638" s="230">
        <v>645</v>
      </c>
      <c r="B638" s="227" t="s">
        <v>832</v>
      </c>
      <c r="C638" s="230" t="s">
        <v>261</v>
      </c>
    </row>
    <row r="639" spans="1:3">
      <c r="A639" s="230">
        <v>646</v>
      </c>
      <c r="B639" s="227" t="s">
        <v>833</v>
      </c>
      <c r="C639" s="75" t="s">
        <v>306</v>
      </c>
    </row>
    <row r="640" spans="1:3">
      <c r="A640" s="230">
        <v>647</v>
      </c>
      <c r="B640" s="231" t="s">
        <v>834</v>
      </c>
      <c r="C640" s="230" t="s">
        <v>261</v>
      </c>
    </row>
    <row r="641" spans="1:3">
      <c r="A641" s="75">
        <v>648</v>
      </c>
      <c r="B641" s="231" t="s">
        <v>835</v>
      </c>
      <c r="C641" s="75" t="s">
        <v>205</v>
      </c>
    </row>
    <row r="642" spans="1:3">
      <c r="A642" s="75">
        <v>649</v>
      </c>
      <c r="B642" s="231" t="s">
        <v>836</v>
      </c>
      <c r="C642" s="75" t="s">
        <v>205</v>
      </c>
    </row>
    <row r="643" spans="1:3">
      <c r="A643" s="230">
        <v>650</v>
      </c>
      <c r="B643" s="231" t="s">
        <v>837</v>
      </c>
      <c r="C643" s="75" t="s">
        <v>205</v>
      </c>
    </row>
    <row r="644" spans="1:3">
      <c r="A644" s="75">
        <v>651</v>
      </c>
      <c r="B644" s="227" t="s">
        <v>838</v>
      </c>
      <c r="C644" s="75" t="s">
        <v>398</v>
      </c>
    </row>
    <row r="645" spans="1:3">
      <c r="A645" s="75">
        <v>652</v>
      </c>
      <c r="B645" s="227" t="s">
        <v>839</v>
      </c>
      <c r="C645" s="75" t="s">
        <v>398</v>
      </c>
    </row>
    <row r="646" spans="1:3">
      <c r="A646" s="230">
        <v>653</v>
      </c>
      <c r="B646" s="227" t="s">
        <v>840</v>
      </c>
      <c r="C646" s="75" t="s">
        <v>398</v>
      </c>
    </row>
    <row r="647" spans="1:3">
      <c r="A647" s="75">
        <v>654</v>
      </c>
      <c r="B647" s="227" t="s">
        <v>841</v>
      </c>
      <c r="C647" s="75" t="s">
        <v>398</v>
      </c>
    </row>
    <row r="648" spans="1:3">
      <c r="A648" s="75">
        <v>655</v>
      </c>
      <c r="B648" s="227" t="s">
        <v>842</v>
      </c>
      <c r="C648" s="75" t="s">
        <v>398</v>
      </c>
    </row>
    <row r="649" spans="1:3">
      <c r="A649" s="230">
        <v>656</v>
      </c>
      <c r="B649" s="227" t="s">
        <v>843</v>
      </c>
      <c r="C649" s="75" t="s">
        <v>536</v>
      </c>
    </row>
    <row r="650" spans="1:3">
      <c r="A650" s="75">
        <v>657</v>
      </c>
      <c r="B650" s="227" t="s">
        <v>844</v>
      </c>
      <c r="C650" s="75" t="s">
        <v>536</v>
      </c>
    </row>
    <row r="651" spans="1:3">
      <c r="A651" s="75">
        <v>658</v>
      </c>
      <c r="B651" s="227" t="s">
        <v>845</v>
      </c>
      <c r="C651" s="230" t="s">
        <v>225</v>
      </c>
    </row>
    <row r="652" spans="1:3">
      <c r="A652" s="230">
        <v>659</v>
      </c>
      <c r="B652" s="227"/>
      <c r="C652" s="230"/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Трајче Маркоски (384)</v>
      </c>
      <c r="D3" s="376"/>
      <c r="E3" s="377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5" t="str">
        <f>IF(GROUPS!D5="","",GROUPS!D5)</f>
        <v>Димитар Парасков (560)</v>
      </c>
      <c r="D4" s="376"/>
      <c r="E4" s="377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5" t="str">
        <f>IF(GROUPS!D6="","",GROUPS!D6)</f>
        <v>Давуд Мемиќ (651)</v>
      </c>
      <c r="D5" s="376"/>
      <c r="E5" s="377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 ht="18.600000000000001" thickBot="1">
      <c r="B9" s="183">
        <v>1</v>
      </c>
      <c r="C9" s="184" t="str">
        <f>IF(C3="","",VLOOKUP(B9,$B$3:$E$6,2,FALSE))</f>
        <v>Трајче Маркоски (384)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Димитар Парасков (560)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Димитар Парасков (560)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Давуд Мемиќ (651)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 hidden="1">
      <c r="B17" s="128">
        <v>1</v>
      </c>
      <c r="C17" s="129" t="str">
        <f>IF(C5="","",VLOOKUP(B17,$B$3:$E$6,2,FALSE))</f>
        <v>Трајче Маркоски (384)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Давуд Мемиќ (651)</v>
      </c>
      <c r="D18" s="140">
        <v>2</v>
      </c>
      <c r="E18" s="141" t="str">
        <f>IF(C5="","",VLOOKUP(D18,$B$3:$E$6,2,FALSE))</f>
        <v>Димитар Парасков (560)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Q13" sqref="AQ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404" t="str">
        <f>IF(ISERROR(INDEX($C$3:$C$6,MATCH(W2,$T$3:$T$6,0))),"",(INDEX($C$3:$C$6,MATCH(W2,$T$3:$T$6,0))))</f>
        <v>Трајче Маркоски (384)</v>
      </c>
      <c r="Y2" s="405"/>
      <c r="Z2" s="406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IF(GROUPS!D4="","",GROUPS!D4)</f>
        <v>Трајче Маркоски (384)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68</v>
      </c>
      <c r="Q3" s="111">
        <f>IF(AND(T9="",T13="",T17=""),"",AP3)</f>
        <v>33</v>
      </c>
      <c r="R3" s="378">
        <f>IF(ISERROR(IF(AND(T9="",T13="",T17=""),"",SUM(AB3:AD3)+(N3-O3)/1000)+(AK3/10000)),"",IF(AND(T9="",T13="",T17=""),"",SUM(AB3:AD3)+(N3-O3)/1000)+(AK3/10000)+(AG3/100000))</f>
        <v>4.0101800000000001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404" t="str">
        <f t="shared" ref="X3:X5" si="0">IF(ISERROR(INDEX($C$3:$C$6,MATCH(W3,$T$3:$T$6,0))),"",(INDEX($C$3:$C$6,MATCH(W3,$T$3:$T$6,0))))</f>
        <v>Димитар Парасков (560)</v>
      </c>
      <c r="Y3" s="405"/>
      <c r="Z3" s="40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68</v>
      </c>
      <c r="AH3" s="10">
        <f>F9+H9+J9+L9+N9+P9+R9</f>
        <v>35</v>
      </c>
      <c r="AI3" s="10">
        <f>F13+H13+J13+L13+N13+P13+R13</f>
        <v>33</v>
      </c>
      <c r="AJ3" s="10">
        <f>F17+H17+J17+L17+N17+P17+R17</f>
        <v>0</v>
      </c>
      <c r="AK3" s="373">
        <f>SUM(AH3:AJ3)-SUM(AM3:AO3)</f>
        <v>35</v>
      </c>
      <c r="AL3" s="374"/>
      <c r="AM3" s="10">
        <f>AH5</f>
        <v>22</v>
      </c>
      <c r="AN3" s="10">
        <f>AI4</f>
        <v>11</v>
      </c>
      <c r="AO3" s="10">
        <f>AJ6</f>
        <v>0</v>
      </c>
      <c r="AP3" s="9">
        <f>SUM(AM3:AO3)</f>
        <v>33</v>
      </c>
    </row>
    <row r="4" spans="2:47" ht="24" customHeight="1">
      <c r="B4" s="101">
        <v>2</v>
      </c>
      <c r="C4" s="375" t="str">
        <f>IF(GROUPS!D5="","",GROUPS!D5)</f>
        <v>Димитар Парасков (560)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4</v>
      </c>
      <c r="P4" s="110">
        <f>IF(AND(T10="",U13="",U18=""),"",AG4)</f>
        <v>52</v>
      </c>
      <c r="Q4" s="111">
        <f>IF(AND(T10="",U13="",U18=""),"",AP4)</f>
        <v>63</v>
      </c>
      <c r="R4" s="378">
        <f>IF(ISERROR(IF(AND(T10="",U13="",U18=""),"",SUM(AB4:AD4)+(N4-O4)/1000)+(AK4/10000)+(AG4/100000)),"",IF(AND(T10="",U13="",U18=""),"",SUM(AB4:AD4)+(N4-O4)/1000)+(AK4/10000)+(AG4/100000))</f>
        <v>2.9984199999999999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401" t="str">
        <f t="shared" si="0"/>
        <v>Давуд Мемиќ (651)</v>
      </c>
      <c r="Y4" s="402"/>
      <c r="Z4" s="40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52</v>
      </c>
      <c r="AH4" s="10">
        <f>F10+H10+J10+L10+N10+P10+R10</f>
        <v>0</v>
      </c>
      <c r="AI4" s="10">
        <f>G13+I13+K13+M13+O13+Q13+S13</f>
        <v>11</v>
      </c>
      <c r="AJ4" s="10">
        <f>G18+I18+K18+M18+O18+Q18+S18</f>
        <v>41</v>
      </c>
      <c r="AK4" s="373">
        <f t="shared" ref="AK4:AK6" si="2">SUM(AH4:AJ4)-SUM(AM4:AO4)</f>
        <v>-11</v>
      </c>
      <c r="AL4" s="374"/>
      <c r="AM4" s="10">
        <f>AH6</f>
        <v>0</v>
      </c>
      <c r="AN4" s="10">
        <f>AI3</f>
        <v>33</v>
      </c>
      <c r="AO4" s="10">
        <f>AJ5</f>
        <v>30</v>
      </c>
      <c r="AP4" s="9">
        <f t="shared" ref="AP4:AP6" si="3">SUM(AM4:AO4)</f>
        <v>63</v>
      </c>
    </row>
    <row r="5" spans="2:47" ht="24" customHeight="1">
      <c r="B5" s="101">
        <v>3</v>
      </c>
      <c r="C5" s="375" t="str">
        <f>IF(GROUPS!D6="","",GROUPS!D6)</f>
        <v>Давуд Мемиќ (651)</v>
      </c>
      <c r="D5" s="376"/>
      <c r="E5" s="377"/>
      <c r="F5" s="113">
        <f>U9</f>
        <v>0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1</v>
      </c>
      <c r="O5" s="109">
        <f>IF(AND(U9="",T14="",T18=""),"",SUM(G5,I5,M5))</f>
        <v>6</v>
      </c>
      <c r="P5" s="110">
        <f>IF(AND(U9="",T14="",T18=""),"",AG5)</f>
        <v>52</v>
      </c>
      <c r="Q5" s="111">
        <f>IF(AND(U9="",T14="",T18=""),"",AP5)</f>
        <v>76</v>
      </c>
      <c r="R5" s="378">
        <f>IF(ISERROR(IF(AND(U9="",T14="",T18=""),"",SUM(AB5:AD5)+(N5-O5)/1000)+(AK5/10000)+(AG5/100000)),"",IF(AND(U9="",T14="",T18=""),"",SUM(AB5:AD5)+(N5-O5)/1000)+(AK5/10000)+(AG5/100000))</f>
        <v>1.9931200000000002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401" t="str">
        <f t="shared" si="0"/>
        <v/>
      </c>
      <c r="Y5" s="402"/>
      <c r="Z5" s="40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52</v>
      </c>
      <c r="AH5" s="10">
        <f>G9+I9+K9+M9+O9+Q9+S9</f>
        <v>22</v>
      </c>
      <c r="AI5" s="10">
        <f>F14+H14+J14+L14+N14+P14+R14</f>
        <v>0</v>
      </c>
      <c r="AJ5" s="10">
        <f>F18+H18+J18+L18+N18+P18+R18</f>
        <v>30</v>
      </c>
      <c r="AK5" s="373">
        <f t="shared" si="2"/>
        <v>-24</v>
      </c>
      <c r="AL5" s="374"/>
      <c r="AM5" s="10">
        <f>AH3</f>
        <v>35</v>
      </c>
      <c r="AN5" s="10">
        <f>AI6</f>
        <v>0</v>
      </c>
      <c r="AO5" s="10">
        <f>AJ4</f>
        <v>41</v>
      </c>
      <c r="AP5" s="9">
        <f t="shared" si="3"/>
        <v>76</v>
      </c>
    </row>
    <row r="6" spans="2:47" ht="24" customHeight="1" thickBot="1">
      <c r="B6" s="116">
        <v>4</v>
      </c>
      <c r="C6" s="369" t="str">
        <f>IF(GROUPS!D7="","",GROUPS!D7)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172</v>
      </c>
      <c r="Q7" s="127">
        <f>SUM(Q3:Q6)</f>
        <v>172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Трајче Маркоски (384)</v>
      </c>
      <c r="D9" s="130">
        <v>3</v>
      </c>
      <c r="E9" s="131" t="str">
        <f>IF(C5="","",VLOOKUP(D9,$B$3:$E$6,2,FALSE))</f>
        <v>Давуд Мемиќ (651)</v>
      </c>
      <c r="F9" s="132">
        <v>11</v>
      </c>
      <c r="G9" s="133">
        <v>8</v>
      </c>
      <c r="H9" s="134">
        <v>11</v>
      </c>
      <c r="I9" s="133">
        <v>3</v>
      </c>
      <c r="J9" s="132">
        <v>13</v>
      </c>
      <c r="K9" s="135">
        <v>11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Димитар Парасков (560)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Трајче Маркоски (384)</v>
      </c>
      <c r="D13" s="130">
        <v>2</v>
      </c>
      <c r="E13" s="131" t="str">
        <f>IF(C4="","",VLOOKUP(D13,$B$3:$E$6,2,FALSE))</f>
        <v>Димитар Парасков (560)</v>
      </c>
      <c r="F13" s="132">
        <v>11</v>
      </c>
      <c r="G13" s="133">
        <v>2</v>
      </c>
      <c r="H13" s="134">
        <v>11</v>
      </c>
      <c r="I13" s="133">
        <v>4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Давуд Мемиќ (651)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Трајче Маркоски (384)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Давуд Мемиќ (651)</v>
      </c>
      <c r="D18" s="140">
        <v>2</v>
      </c>
      <c r="E18" s="141" t="str">
        <f>IF(C4="","",VLOOKUP(D18,$B$3:$E$6,2,FALSE))</f>
        <v>Димитар Парасков (560)</v>
      </c>
      <c r="F18" s="142">
        <v>7</v>
      </c>
      <c r="G18" s="143">
        <v>11</v>
      </c>
      <c r="H18" s="144">
        <v>5</v>
      </c>
      <c r="I18" s="143">
        <v>11</v>
      </c>
      <c r="J18" s="142">
        <v>11</v>
      </c>
      <c r="K18" s="145">
        <v>8</v>
      </c>
      <c r="L18" s="144">
        <v>7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R12" sqref="AR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Мартин Ристески (433)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IF(GROUPS!F4="","",GROUPS!F4)</f>
        <v>Мартин Ристески (433)</v>
      </c>
      <c r="D3" s="376"/>
      <c r="E3" s="377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13</v>
      </c>
      <c r="R3" s="378">
        <f>IF(ISERROR(IF(AND(T9="",T13="",T17=""),"",SUM(AB3:AD3)+(N3-O3)/1000)+(AK3/10000)),"",IF(AND(T9="",T13="",T17=""),"",SUM(AB3:AD3)+(N3-O3)/1000)+(AK3/10000)+(AG3/100000))</f>
        <v>4.0119600000000002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Михаил Цековски (567)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3">
        <f>SUM(AH3:AJ3)-SUM(AM3:AO3)</f>
        <v>53</v>
      </c>
      <c r="AL3" s="374"/>
      <c r="AM3" s="10">
        <f>AH5</f>
        <v>7</v>
      </c>
      <c r="AN3" s="10">
        <f>AI4</f>
        <v>6</v>
      </c>
      <c r="AO3" s="10">
        <f>AJ6</f>
        <v>0</v>
      </c>
      <c r="AP3" s="9">
        <f>SUM(AM3:AO3)</f>
        <v>13</v>
      </c>
    </row>
    <row r="4" spans="2:47" ht="24" customHeight="1">
      <c r="B4" s="101">
        <v>2</v>
      </c>
      <c r="C4" s="375" t="str">
        <f>IF(GROUPS!F5="","",GROUPS!F5)</f>
        <v>Филип Ќурчивски (562)</v>
      </c>
      <c r="D4" s="376"/>
      <c r="E4" s="377"/>
      <c r="F4" s="113">
        <f>U13</f>
        <v>0</v>
      </c>
      <c r="G4" s="106">
        <f>T13</f>
        <v>3</v>
      </c>
      <c r="H4" s="114"/>
      <c r="I4" s="103"/>
      <c r="J4" s="104">
        <f>U18</f>
        <v>2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2</v>
      </c>
      <c r="O4" s="109">
        <f>IF(AND(T10="",U13="",U18=""),"",SUM(G4,K4,M4))</f>
        <v>6</v>
      </c>
      <c r="P4" s="110">
        <f>IF(AND(T10="",U13="",U18=""),"",AG4)</f>
        <v>54</v>
      </c>
      <c r="Q4" s="111">
        <f>IF(AND(T10="",U13="",U18=""),"",AP4)</f>
        <v>77</v>
      </c>
      <c r="R4" s="378">
        <f>IF(ISERROR(IF(AND(T10="",U13="",U18=""),"",SUM(AB4:AD4)+(N4-O4)/1000)+(AK4/10000)+(AG4/100000)),"",IF(AND(T10="",U13="",U18=""),"",SUM(AB4:AD4)+(N4-O4)/1000)+(AK4/10000)+(AG4/100000))</f>
        <v>1.99424</v>
      </c>
      <c r="S4" s="378"/>
      <c r="T4" s="112">
        <f>IF(ISERROR(IF(C4="","",RANK(R4,$R$3:$S$6,0))),"",IF(C4="","",RANK(R4,$R$3:$S$6,0)))</f>
        <v>3</v>
      </c>
      <c r="U4" s="9"/>
      <c r="V4" s="9"/>
      <c r="W4" s="7">
        <v>3</v>
      </c>
      <c r="X4" s="379" t="str">
        <f t="shared" si="0"/>
        <v>Филип Ќурчивски (562)</v>
      </c>
      <c r="Y4" s="380"/>
      <c r="Z4" s="381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6</v>
      </c>
      <c r="AJ4" s="10">
        <f>G18+I18+K18+M18+O18+Q18+S18</f>
        <v>48</v>
      </c>
      <c r="AK4" s="373">
        <f t="shared" ref="AK4:AK6" si="2">SUM(AH4:AJ4)-SUM(AM4:AO4)</f>
        <v>-23</v>
      </c>
      <c r="AL4" s="374"/>
      <c r="AM4" s="10">
        <f>AH6</f>
        <v>0</v>
      </c>
      <c r="AN4" s="10">
        <f>AI3</f>
        <v>33</v>
      </c>
      <c r="AO4" s="10">
        <f>AJ5</f>
        <v>44</v>
      </c>
      <c r="AP4" s="9">
        <f t="shared" ref="AP4:AP6" si="3">SUM(AM4:AO4)</f>
        <v>77</v>
      </c>
    </row>
    <row r="5" spans="2:47" ht="24" customHeight="1">
      <c r="B5" s="101">
        <v>3</v>
      </c>
      <c r="C5" s="375" t="str">
        <f>IF(GROUPS!F6="","",GROUPS!F6)</f>
        <v>Михаил Цековски (567)</v>
      </c>
      <c r="D5" s="376"/>
      <c r="E5" s="377"/>
      <c r="F5" s="113">
        <f>U9</f>
        <v>0</v>
      </c>
      <c r="G5" s="106">
        <f>T9</f>
        <v>3</v>
      </c>
      <c r="H5" s="104">
        <f>T18</f>
        <v>3</v>
      </c>
      <c r="I5" s="106">
        <f>U18</f>
        <v>2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5</v>
      </c>
      <c r="P5" s="110">
        <f>IF(AND(U9="",T14="",T18=""),"",AG5)</f>
        <v>51</v>
      </c>
      <c r="Q5" s="111">
        <f>IF(AND(U9="",T14="",T18=""),"",AP5)</f>
        <v>81</v>
      </c>
      <c r="R5" s="378">
        <f>IF(ISERROR(IF(AND(U9="",T14="",T18=""),"",SUM(AB5:AD5)+(N5-O5)/1000)+(AK5/10000)+(AG5/100000)),"",IF(AND(U9="",T14="",T18=""),"",SUM(AB5:AD5)+(N5-O5)/1000)+(AK5/10000)+(AG5/100000))</f>
        <v>2.9955099999999999</v>
      </c>
      <c r="S5" s="378"/>
      <c r="T5" s="112">
        <f>IF(ISERROR(IF(C5="","",RANK(R5,$R$3:$S$6,0))),"",IF(C5="","",RANK(R5,$R$3:$S$6,0)))</f>
        <v>2</v>
      </c>
      <c r="U5" s="9"/>
      <c r="V5" s="9"/>
      <c r="W5" s="7">
        <v>4</v>
      </c>
      <c r="X5" s="379" t="str">
        <f t="shared" si="0"/>
        <v/>
      </c>
      <c r="Y5" s="380"/>
      <c r="Z5" s="381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51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44</v>
      </c>
      <c r="AK5" s="373">
        <f t="shared" si="2"/>
        <v>-30</v>
      </c>
      <c r="AL5" s="374"/>
      <c r="AM5" s="10">
        <f>AH3</f>
        <v>33</v>
      </c>
      <c r="AN5" s="10">
        <f>AI6</f>
        <v>0</v>
      </c>
      <c r="AO5" s="10">
        <f>AJ4</f>
        <v>48</v>
      </c>
      <c r="AP5" s="9">
        <f t="shared" si="3"/>
        <v>81</v>
      </c>
    </row>
    <row r="6" spans="2:47" ht="24" customHeight="1" thickBot="1">
      <c r="B6" s="116">
        <v>4</v>
      </c>
      <c r="C6" s="369" t="str">
        <f>IF(GROUPS!F7="","",GROUPS!F7)</f>
        <v/>
      </c>
      <c r="D6" s="370"/>
      <c r="E6" s="37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171</v>
      </c>
      <c r="Q7" s="127">
        <f>SUM(Q3:Q6)</f>
        <v>171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Мартин Ристески (433)</v>
      </c>
      <c r="D9" s="130">
        <v>3</v>
      </c>
      <c r="E9" s="131" t="str">
        <f>IF(C5="","",VLOOKUP(D9,$B$3:$E$6,2,FALSE))</f>
        <v>Михаил Цековски (567)</v>
      </c>
      <c r="F9" s="132">
        <v>11</v>
      </c>
      <c r="G9" s="133">
        <v>1</v>
      </c>
      <c r="H9" s="134">
        <v>11</v>
      </c>
      <c r="I9" s="133">
        <v>3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Филип Ќурчивски (562)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Мартин Ристески (433)</v>
      </c>
      <c r="D13" s="130">
        <v>2</v>
      </c>
      <c r="E13" s="131" t="str">
        <f>IF(C4="","",VLOOKUP(D13,$B$3:$E$6,2,FALSE))</f>
        <v>Филип Ќурчивски (562)</v>
      </c>
      <c r="F13" s="132">
        <v>11</v>
      </c>
      <c r="G13" s="133">
        <v>3</v>
      </c>
      <c r="H13" s="134">
        <v>11</v>
      </c>
      <c r="I13" s="133">
        <v>1</v>
      </c>
      <c r="J13" s="132">
        <v>11</v>
      </c>
      <c r="K13" s="135">
        <v>2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Михаил Цековски (567)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Мартин Ристески (433)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Михаил Цековски (567)</v>
      </c>
      <c r="D18" s="140">
        <v>2</v>
      </c>
      <c r="E18" s="141" t="str">
        <f>IF(C4="","",VLOOKUP(D18,$B$3:$E$6,2,FALSE))</f>
        <v>Филип Ќурчивски (562)</v>
      </c>
      <c r="F18" s="142">
        <v>11</v>
      </c>
      <c r="G18" s="143">
        <v>9</v>
      </c>
      <c r="H18" s="144">
        <v>5</v>
      </c>
      <c r="I18" s="143">
        <v>11</v>
      </c>
      <c r="J18" s="142">
        <v>5</v>
      </c>
      <c r="K18" s="145">
        <v>11</v>
      </c>
      <c r="L18" s="144">
        <v>11</v>
      </c>
      <c r="M18" s="143">
        <v>7</v>
      </c>
      <c r="N18" s="142">
        <v>12</v>
      </c>
      <c r="O18" s="145">
        <v>10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Z17" sqref="Z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7" t="s">
        <v>0</v>
      </c>
      <c r="C1" s="387"/>
      <c r="D1" s="387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89" t="s">
        <v>3</v>
      </c>
      <c r="D2" s="390"/>
      <c r="E2" s="391"/>
      <c r="F2" s="392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Кристијан Митев (420)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101">
        <v>1</v>
      </c>
      <c r="C3" s="375" t="str">
        <f>IF(GROUPS!H4="","",GROUPS!H4)</f>
        <v>Кристијан Митев (420)</v>
      </c>
      <c r="D3" s="376"/>
      <c r="E3" s="377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109</v>
      </c>
      <c r="Q3" s="111">
        <f>IF(AND(T9="",T13="",T17=""),"",AP3)</f>
        <v>67</v>
      </c>
      <c r="R3" s="378">
        <f>IF(ISERROR(IF(AND(T9="",T13="",T17=""),"",SUM(AB3:AD3)+(N3-O3)/1000)+(AK3/10000)),"",IF(AND(T9="",T13="",T17=""),"",SUM(AB3:AD3)+(N3-O3)/1000)+(AK3/10000)+(AG3/100000))</f>
        <v>6.0132899999999996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Дарис Мемиќ (533)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109</v>
      </c>
      <c r="AH3" s="10">
        <f>F9+H9+J9+L9+N9+P9+R9</f>
        <v>33</v>
      </c>
      <c r="AI3" s="10">
        <f>F13+H13+J13+L13+N13+P13+R13</f>
        <v>42</v>
      </c>
      <c r="AJ3" s="10">
        <f>F17+H17+J17+L17+N17+P17+R17</f>
        <v>34</v>
      </c>
      <c r="AK3" s="373">
        <f>SUM(AH3:AJ3)-SUM(AM3:AO3)</f>
        <v>42</v>
      </c>
      <c r="AL3" s="374"/>
      <c r="AM3" s="10">
        <f>AH5</f>
        <v>12</v>
      </c>
      <c r="AN3" s="10">
        <f>AI4</f>
        <v>30</v>
      </c>
      <c r="AO3" s="10">
        <f>AJ6</f>
        <v>25</v>
      </c>
      <c r="AP3" s="9">
        <f>SUM(AM3:AO3)</f>
        <v>67</v>
      </c>
    </row>
    <row r="4" spans="2:47" ht="24" customHeight="1">
      <c r="B4" s="101">
        <v>2</v>
      </c>
      <c r="C4" s="375" t="str">
        <f>IF(GROUPS!H5="","",GROUPS!H5)</f>
        <v>Огнен Илиески (612)</v>
      </c>
      <c r="D4" s="376"/>
      <c r="E4" s="377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0</v>
      </c>
      <c r="M4" s="115">
        <f>U10</f>
        <v>3</v>
      </c>
      <c r="N4" s="108">
        <f>IF(AND(T10="",U13="",U18=""),"",SUM(F4,J4,L4))</f>
        <v>4</v>
      </c>
      <c r="O4" s="109">
        <f>IF(AND(T10="",U13="",U18=""),"",SUM(G4,K4,M4))</f>
        <v>6</v>
      </c>
      <c r="P4" s="110">
        <f>IF(AND(T10="",U13="",U18=""),"",AG4)</f>
        <v>83</v>
      </c>
      <c r="Q4" s="111">
        <f>IF(AND(T10="",U13="",U18=""),"",AP4)</f>
        <v>99</v>
      </c>
      <c r="R4" s="378">
        <f>IF(ISERROR(IF(AND(T10="",U13="",U18=""),"",SUM(AB4:AD4)+(N4-O4)/1000)+(AK4/10000)+(AG4/100000)),"",IF(AND(T10="",U13="",U18=""),"",SUM(AB4:AD4)+(N4-O4)/1000)+(AK4/10000)+(AG4/100000))</f>
        <v>3.9972300000000005</v>
      </c>
      <c r="S4" s="378"/>
      <c r="T4" s="112">
        <f>IF(ISERROR(IF(C4="","",RANK(R4,$R$3:$S$6,0))),"",IF(C4="","",RANK(R4,$R$3:$S$6,0)))</f>
        <v>3</v>
      </c>
      <c r="U4" s="9"/>
      <c r="V4" s="9"/>
      <c r="W4" s="7">
        <v>3</v>
      </c>
      <c r="X4" s="379" t="str">
        <f t="shared" si="0"/>
        <v>Огнен Илиески (612)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182"/>
      <c r="AG4" s="11">
        <f t="shared" ref="AG4:AG6" si="1">SUM(AH4:AJ4)</f>
        <v>83</v>
      </c>
      <c r="AH4" s="10">
        <f>F10+H10+J10+L10+N10+P10+R10</f>
        <v>20</v>
      </c>
      <c r="AI4" s="10">
        <f>G13+I13+K13+M13+O13+Q13+S13</f>
        <v>30</v>
      </c>
      <c r="AJ4" s="10">
        <f>G18+I18+K18+M18+O18+Q18+S18</f>
        <v>33</v>
      </c>
      <c r="AK4" s="373">
        <f t="shared" ref="AK4:AK6" si="2">SUM(AH4:AJ4)-SUM(AM4:AO4)</f>
        <v>-16</v>
      </c>
      <c r="AL4" s="374"/>
      <c r="AM4" s="10">
        <f>AH6</f>
        <v>33</v>
      </c>
      <c r="AN4" s="10">
        <f>AI3</f>
        <v>42</v>
      </c>
      <c r="AO4" s="10">
        <f>AJ5</f>
        <v>24</v>
      </c>
      <c r="AP4" s="9">
        <f t="shared" ref="AP4:AP6" si="3">SUM(AM4:AO4)</f>
        <v>99</v>
      </c>
    </row>
    <row r="5" spans="2:47" ht="24" customHeight="1">
      <c r="B5" s="101">
        <v>3</v>
      </c>
      <c r="C5" s="375" t="str">
        <f>IF(GROUPS!H6="","",GROUPS!H6)</f>
        <v>Марко Цикарски (550)</v>
      </c>
      <c r="D5" s="376"/>
      <c r="E5" s="377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38</v>
      </c>
      <c r="Q5" s="111">
        <f>IF(AND(U9="",T14="",T18=""),"",AP5)</f>
        <v>99</v>
      </c>
      <c r="R5" s="378">
        <f>IF(ISERROR(IF(AND(U9="",T14="",T18=""),"",SUM(AB5:AD5)+(N5-O5)/1000)+(AK5/10000)+(AG5/100000)),"",IF(AND(U9="",T14="",T18=""),"",SUM(AB5:AD5)+(N5-O5)/1000)+(AK5/10000)+(AG5/100000))</f>
        <v>2.9852799999999999</v>
      </c>
      <c r="S5" s="378"/>
      <c r="T5" s="112">
        <f>IF(ISERROR(IF(C5="","",RANK(R5,$R$3:$S$6,0))),"",IF(C5="","",RANK(R5,$R$3:$S$6,0)))</f>
        <v>4</v>
      </c>
      <c r="U5" s="9"/>
      <c r="V5" s="9"/>
      <c r="W5" s="7">
        <v>4</v>
      </c>
      <c r="X5" s="379" t="str">
        <f t="shared" si="0"/>
        <v>Марко Цикарски (550)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38</v>
      </c>
      <c r="AH5" s="10">
        <f>G9+I9+K9+M9+O9+Q9+S9</f>
        <v>12</v>
      </c>
      <c r="AI5" s="10">
        <f>F14+H14+J14+L14+N14+P14+R14</f>
        <v>2</v>
      </c>
      <c r="AJ5" s="10">
        <f>F18+H18+J18+L18+N18+P18+R18</f>
        <v>24</v>
      </c>
      <c r="AK5" s="373">
        <f t="shared" si="2"/>
        <v>-61</v>
      </c>
      <c r="AL5" s="374"/>
      <c r="AM5" s="10">
        <f>AH3</f>
        <v>33</v>
      </c>
      <c r="AN5" s="10">
        <f>AI6</f>
        <v>33</v>
      </c>
      <c r="AO5" s="10">
        <f>AJ4</f>
        <v>33</v>
      </c>
      <c r="AP5" s="9">
        <f t="shared" si="3"/>
        <v>99</v>
      </c>
    </row>
    <row r="6" spans="2:47" ht="24" customHeight="1" thickBot="1">
      <c r="B6" s="116">
        <v>4</v>
      </c>
      <c r="C6" s="369" t="str">
        <f>IF(GROUPS!H7="","",GROUPS!H7)</f>
        <v>Дарис Мемиќ (533)</v>
      </c>
      <c r="D6" s="370"/>
      <c r="E6" s="371"/>
      <c r="F6" s="117">
        <f>U17</f>
        <v>0</v>
      </c>
      <c r="G6" s="118">
        <f>T17</f>
        <v>3</v>
      </c>
      <c r="H6" s="119">
        <f>U10</f>
        <v>3</v>
      </c>
      <c r="I6" s="118">
        <f>T10</f>
        <v>0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6</v>
      </c>
      <c r="O6" s="123">
        <f>IF(AND(U10="",U14="",U17=""),"",SUM(G6,I6,K6))</f>
        <v>3</v>
      </c>
      <c r="P6" s="124">
        <f>IF(AND(U10="",U14="",U17=""),"",AG6)</f>
        <v>91</v>
      </c>
      <c r="Q6" s="125">
        <f>IF(AND(U10="",U14="",U17=""),"",AP6)</f>
        <v>56</v>
      </c>
      <c r="R6" s="372">
        <f>IF(ISERROR(IF(AND(U10="",U14="",U17=""),"",SUM(AB6:AD6)+(N6-O6)/1000)+(AK6/10000)+(AG6/100000)),"",IF(AND(U10="",U14="",U17=""),"",SUM(AB6:AD6)+(N6-O6)/1000)+(AK6/10000)+(AG6/100000))</f>
        <v>5.0074100000000001</v>
      </c>
      <c r="S6" s="372"/>
      <c r="T6" s="126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182"/>
      <c r="AG6" s="11">
        <f t="shared" si="1"/>
        <v>91</v>
      </c>
      <c r="AH6" s="10">
        <f>G10+I10+K10+M10+O10+Q10+S10</f>
        <v>33</v>
      </c>
      <c r="AI6" s="10">
        <f>G14+I14+K14+M14+O14+Q14+S14</f>
        <v>33</v>
      </c>
      <c r="AJ6" s="10">
        <f>G17+I17+K17+M17+O17+Q17+S17</f>
        <v>25</v>
      </c>
      <c r="AK6" s="373">
        <f t="shared" si="2"/>
        <v>35</v>
      </c>
      <c r="AL6" s="374"/>
      <c r="AM6" s="10">
        <f>AH4</f>
        <v>20</v>
      </c>
      <c r="AN6" s="10">
        <f>AI5</f>
        <v>2</v>
      </c>
      <c r="AO6" s="10">
        <f>AJ3</f>
        <v>34</v>
      </c>
      <c r="AP6" s="9">
        <f t="shared" si="3"/>
        <v>56</v>
      </c>
    </row>
    <row r="7" spans="2:47" ht="18.600000000000001" thickBot="1">
      <c r="P7" s="127">
        <f>SUM(P3:P6)</f>
        <v>321</v>
      </c>
      <c r="Q7" s="127">
        <f>SUM(Q3:Q6)</f>
        <v>321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Кристијан Митев (420)</v>
      </c>
      <c r="D9" s="130">
        <v>3</v>
      </c>
      <c r="E9" s="131" t="str">
        <f>IF(C5="","",VLOOKUP(D9,$B$3:$E$6,2,FALSE))</f>
        <v>Марко Цикарски (550)</v>
      </c>
      <c r="F9" s="132">
        <v>11</v>
      </c>
      <c r="G9" s="133">
        <v>3</v>
      </c>
      <c r="H9" s="134">
        <v>11</v>
      </c>
      <c r="I9" s="133">
        <v>7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Огнен Илиески (612)</v>
      </c>
      <c r="D10" s="140">
        <v>4</v>
      </c>
      <c r="E10" s="141" t="str">
        <f>IF(C6="","",VLOOKUP(D10,$B$3:$E$6,2,FALSE))</f>
        <v>Дарис Мемиќ (533)</v>
      </c>
      <c r="F10" s="142">
        <v>4</v>
      </c>
      <c r="G10" s="143">
        <v>11</v>
      </c>
      <c r="H10" s="144">
        <v>7</v>
      </c>
      <c r="I10" s="143">
        <v>11</v>
      </c>
      <c r="J10" s="142">
        <v>9</v>
      </c>
      <c r="K10" s="145">
        <v>11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0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Кристијан Митев (420)</v>
      </c>
      <c r="D13" s="130">
        <v>2</v>
      </c>
      <c r="E13" s="131" t="str">
        <f>IF(C4="","",VLOOKUP(D13,$B$3:$E$6,2,FALSE))</f>
        <v>Огнен Илиески (612)</v>
      </c>
      <c r="F13" s="132">
        <v>11</v>
      </c>
      <c r="G13" s="133">
        <v>5</v>
      </c>
      <c r="H13" s="134">
        <v>9</v>
      </c>
      <c r="I13" s="133">
        <v>11</v>
      </c>
      <c r="J13" s="132">
        <v>11</v>
      </c>
      <c r="K13" s="135">
        <v>6</v>
      </c>
      <c r="L13" s="134">
        <v>11</v>
      </c>
      <c r="M13" s="133">
        <v>8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Цикарски (550)</v>
      </c>
      <c r="D14" s="140">
        <v>4</v>
      </c>
      <c r="E14" s="141" t="str">
        <f>IF(C6="","",VLOOKUP(D14,$B$3:$E$6,2,FALSE))</f>
        <v>Дарис Мемиќ (533)</v>
      </c>
      <c r="F14" s="142">
        <v>1</v>
      </c>
      <c r="G14" s="143">
        <v>11</v>
      </c>
      <c r="H14" s="144">
        <v>1</v>
      </c>
      <c r="I14" s="143">
        <v>11</v>
      </c>
      <c r="J14" s="142">
        <v>0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Кристијан Митев (420)</v>
      </c>
      <c r="D17" s="130">
        <v>4</v>
      </c>
      <c r="E17" s="131" t="str">
        <f>IF(C6="","",VLOOKUP(D17,$B$3:$E$6,2,FALSE))</f>
        <v>Дарис Мемиќ (533)</v>
      </c>
      <c r="F17" s="132">
        <v>11</v>
      </c>
      <c r="G17" s="133">
        <v>8</v>
      </c>
      <c r="H17" s="134">
        <v>12</v>
      </c>
      <c r="I17" s="133">
        <v>10</v>
      </c>
      <c r="J17" s="132">
        <v>11</v>
      </c>
      <c r="K17" s="135">
        <v>7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Цикарски (550)</v>
      </c>
      <c r="D18" s="140">
        <v>2</v>
      </c>
      <c r="E18" s="141" t="str">
        <f>IF(C4="","",VLOOKUP(D18,$B$3:$E$6,2,FALSE))</f>
        <v>Огнен Илиески (612)</v>
      </c>
      <c r="F18" s="142">
        <v>7</v>
      </c>
      <c r="G18" s="143">
        <v>11</v>
      </c>
      <c r="H18" s="144">
        <v>9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Z18" sqref="Z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>Андреј Бејковски (440)</v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IF(GROUPS!J4="","",GROUPS!J4)</f>
        <v>Андреј Бејковски (440)</v>
      </c>
      <c r="D3" s="407"/>
      <c r="E3" s="408"/>
      <c r="F3" s="197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111</v>
      </c>
      <c r="Q3" s="111">
        <f>IF(AND(T9="",T13="",T17=""),"",AP3)</f>
        <v>65</v>
      </c>
      <c r="R3" s="378">
        <f>IF(ISERROR(IF(AND(T9="",T13="",T17=""),"",SUM(AB3:AD3)+(N3-O3)/1000)+(AK3/10000)),"",IF(AND(T9="",T13="",T17=""),"",SUM(AB3:AD3)+(N3-O3)/1000)+(AK3/10000)+(AG3/100000))</f>
        <v>6.0137099999999997</v>
      </c>
      <c r="S3" s="378"/>
      <c r="T3" s="112">
        <f>IF(ISERROR(IF(C3="","",RANK(R3,$R$3:$S$6,0))),"",IF(C3="","",RANK(R3,$R$3:$S$6,0)))</f>
        <v>1</v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>Јован Пармачки (472)</v>
      </c>
      <c r="Y3" s="383"/>
      <c r="Z3" s="384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111</v>
      </c>
      <c r="AH3" s="10">
        <f>F9+H9+J9+L9+N9+P9+R9</f>
        <v>33</v>
      </c>
      <c r="AI3" s="10">
        <f>F13+H13+J13+L13+N13+P13+R13</f>
        <v>45</v>
      </c>
      <c r="AJ3" s="10">
        <f>F17+H17+J17+L17+N17+P17+R17</f>
        <v>33</v>
      </c>
      <c r="AK3" s="373">
        <f>SUM(AH3:AJ3)-SUM(AM3:AO3)</f>
        <v>46</v>
      </c>
      <c r="AL3" s="374"/>
      <c r="AM3" s="10">
        <f>AH5</f>
        <v>15</v>
      </c>
      <c r="AN3" s="10">
        <f>AI4</f>
        <v>40</v>
      </c>
      <c r="AO3" s="10">
        <f>AJ6</f>
        <v>10</v>
      </c>
      <c r="AP3" s="9">
        <f>SUM(AM3:AO3)</f>
        <v>65</v>
      </c>
    </row>
    <row r="4" spans="2:47" ht="24" customHeight="1">
      <c r="B4" s="200">
        <v>2</v>
      </c>
      <c r="C4" s="407" t="str">
        <f>IF(GROUPS!J5="","",GROUPS!J5)</f>
        <v>Јован Пармачки (472)</v>
      </c>
      <c r="D4" s="407"/>
      <c r="E4" s="408"/>
      <c r="F4" s="198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7</v>
      </c>
      <c r="O4" s="109">
        <f>IF(AND(T10="",U13="",U18=""),"",SUM(G4,K4,M4))</f>
        <v>3</v>
      </c>
      <c r="P4" s="110">
        <f>IF(AND(T10="",U13="",U18=""),"",AG4)</f>
        <v>106</v>
      </c>
      <c r="Q4" s="111">
        <f>IF(AND(T10="",U13="",U18=""),"",AP4)</f>
        <v>66</v>
      </c>
      <c r="R4" s="378">
        <f>IF(ISERROR(IF(AND(T10="",U13="",U18=""),"",SUM(AB4:AD4)+(N4-O4)/1000)+(AK4/10000)+(AG4/100000)),"",IF(AND(T10="",U13="",U18=""),"",SUM(AB4:AD4)+(N4-O4)/1000)+(AK4/10000)+(AG4/100000))</f>
        <v>5.009059999999999</v>
      </c>
      <c r="S4" s="378"/>
      <c r="T4" s="112">
        <f>IF(ISERROR(IF(C4="","",RANK(R4,$R$3:$S$6,0))),"",IF(C4="","",RANK(R4,$R$3:$S$6,0)))</f>
        <v>2</v>
      </c>
      <c r="U4" s="9"/>
      <c r="V4" s="9"/>
      <c r="W4" s="7">
        <v>3</v>
      </c>
      <c r="X4" s="379" t="str">
        <f t="shared" si="0"/>
        <v>Филип Цековски (566)</v>
      </c>
      <c r="Y4" s="380"/>
      <c r="Z4" s="381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106</v>
      </c>
      <c r="AH4" s="10">
        <f>F10+H10+J10+L10+N10+P10+R10</f>
        <v>33</v>
      </c>
      <c r="AI4" s="10">
        <f>G13+I13+K13+M13+O13+Q13+S13</f>
        <v>40</v>
      </c>
      <c r="AJ4" s="10">
        <f>G18+I18+K18+M18+O18+Q18+S18</f>
        <v>33</v>
      </c>
      <c r="AK4" s="373">
        <f t="shared" ref="AK4:AK6" si="2">SUM(AH4:AJ4)-SUM(AM4:AO4)</f>
        <v>40</v>
      </c>
      <c r="AL4" s="374"/>
      <c r="AM4" s="10">
        <f>AH6</f>
        <v>9</v>
      </c>
      <c r="AN4" s="10">
        <f>AI3</f>
        <v>45</v>
      </c>
      <c r="AO4" s="10">
        <f>AJ5</f>
        <v>12</v>
      </c>
      <c r="AP4" s="9">
        <f t="shared" ref="AP4:AP6" si="3">SUM(AM4:AO4)</f>
        <v>66</v>
      </c>
    </row>
    <row r="5" spans="2:47" ht="24" customHeight="1">
      <c r="B5" s="200">
        <v>3</v>
      </c>
      <c r="C5" s="407" t="str">
        <f>IF(GROUPS!J6="","",GROUPS!J6)</f>
        <v>Филип Цековски (566)</v>
      </c>
      <c r="D5" s="407"/>
      <c r="E5" s="408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63</v>
      </c>
      <c r="Q5" s="111">
        <f>IF(AND(U9="",T14="",T18=""),"",AP5)</f>
        <v>90</v>
      </c>
      <c r="R5" s="378">
        <f>IF(ISERROR(IF(AND(U9="",T14="",T18=""),"",SUM(AB5:AD5)+(N5-O5)/1000)+(AK5/10000)+(AG5/100000)),"",IF(AND(U9="",T14="",T18=""),"",SUM(AB5:AD5)+(N5-O5)/1000)+(AK5/10000)+(AG5/100000))</f>
        <v>3.9949300000000001</v>
      </c>
      <c r="S5" s="378"/>
      <c r="T5" s="112">
        <f>IF(ISERROR(IF(C5="","",RANK(R5,$R$3:$S$6,0))),"",IF(C5="","",RANK(R5,$R$3:$S$6,0)))</f>
        <v>3</v>
      </c>
      <c r="U5" s="9"/>
      <c r="V5" s="9"/>
      <c r="W5" s="7">
        <v>4</v>
      </c>
      <c r="X5" s="379" t="str">
        <f t="shared" si="0"/>
        <v>Благој Ѓорчески (617)</v>
      </c>
      <c r="Y5" s="380"/>
      <c r="Z5" s="381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63</v>
      </c>
      <c r="AH5" s="10">
        <f>G9+I9+K9+M9+O9+Q9+S9</f>
        <v>15</v>
      </c>
      <c r="AI5" s="10">
        <f>F14+H14+J14+L14+N14+P14+R14</f>
        <v>36</v>
      </c>
      <c r="AJ5" s="10">
        <f>F18+H18+J18+L18+N18+P18+R18</f>
        <v>12</v>
      </c>
      <c r="AK5" s="373">
        <f t="shared" si="2"/>
        <v>-27</v>
      </c>
      <c r="AL5" s="374"/>
      <c r="AM5" s="10">
        <f>AH3</f>
        <v>33</v>
      </c>
      <c r="AN5" s="10">
        <f>AI6</f>
        <v>24</v>
      </c>
      <c r="AO5" s="10">
        <f>AJ4</f>
        <v>33</v>
      </c>
      <c r="AP5" s="9">
        <f t="shared" si="3"/>
        <v>90</v>
      </c>
    </row>
    <row r="6" spans="2:47" ht="24" customHeight="1" thickBot="1">
      <c r="B6" s="201">
        <v>4</v>
      </c>
      <c r="C6" s="412" t="str">
        <f>IF(GROUPS!J7="","",GROUPS!J7)</f>
        <v>Благој Ѓорчески (617)</v>
      </c>
      <c r="D6" s="412"/>
      <c r="E6" s="413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43</v>
      </c>
      <c r="Q6" s="125">
        <f>IF(AND(U10="",U14="",U17=""),"",AP6)</f>
        <v>102</v>
      </c>
      <c r="R6" s="372">
        <f>IF(ISERROR(IF(AND(U10="",U14="",U17=""),"",SUM(AB6:AD6)+(N6-O6)/1000)+(AK6/10000)+(AG6/100000)),"",IF(AND(U10="",U14="",U17=""),"",SUM(AB6:AD6)+(N6-O6)/1000)+(AK6/10000)+(AG6/100000))</f>
        <v>2.9855300000000002</v>
      </c>
      <c r="S6" s="37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43</v>
      </c>
      <c r="AH6" s="10">
        <f>G10+I10+K10+M10+O10+Q10+S10</f>
        <v>9</v>
      </c>
      <c r="AI6" s="10">
        <f>G14+I14+K14+M14+O14+Q14+S14</f>
        <v>24</v>
      </c>
      <c r="AJ6" s="10">
        <f>G17+I17+K17+M17+O17+Q17+S17</f>
        <v>10</v>
      </c>
      <c r="AK6" s="373">
        <f t="shared" si="2"/>
        <v>-59</v>
      </c>
      <c r="AL6" s="374"/>
      <c r="AM6" s="10">
        <f>AH4</f>
        <v>33</v>
      </c>
      <c r="AN6" s="10">
        <f>AI5</f>
        <v>36</v>
      </c>
      <c r="AO6" s="10">
        <f>AJ3</f>
        <v>33</v>
      </c>
      <c r="AP6" s="9">
        <f t="shared" si="3"/>
        <v>102</v>
      </c>
    </row>
    <row r="7" spans="2:47" ht="18.600000000000001" thickBot="1">
      <c r="P7" s="127">
        <f>SUM(P3:P6)</f>
        <v>323</v>
      </c>
      <c r="Q7" s="127">
        <f>SUM(Q3:Q6)</f>
        <v>323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>Андреј Бејковски (440)</v>
      </c>
      <c r="D9" s="130">
        <v>3</v>
      </c>
      <c r="E9" s="131" t="str">
        <f>IF(C5="","",VLOOKUP(D9,$B$3:$E$6,2,FALSE))</f>
        <v>Филип Цековски (566)</v>
      </c>
      <c r="F9" s="132">
        <v>11</v>
      </c>
      <c r="G9" s="133">
        <v>5</v>
      </c>
      <c r="H9" s="134">
        <v>11</v>
      </c>
      <c r="I9" s="133">
        <v>6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Јован Пармачки (472)</v>
      </c>
      <c r="D10" s="140">
        <v>4</v>
      </c>
      <c r="E10" s="141" t="str">
        <f>IF(C6="","",VLOOKUP(D10,$B$3:$E$6,2,FALSE))</f>
        <v>Благој Ѓорчески (617)</v>
      </c>
      <c r="F10" s="142">
        <v>11</v>
      </c>
      <c r="G10" s="143">
        <v>5</v>
      </c>
      <c r="H10" s="144">
        <v>11</v>
      </c>
      <c r="I10" s="143">
        <v>4</v>
      </c>
      <c r="J10" s="142">
        <v>11</v>
      </c>
      <c r="K10" s="145">
        <v>0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>Андреј Бејковски (440)</v>
      </c>
      <c r="D13" s="130">
        <v>2</v>
      </c>
      <c r="E13" s="131" t="str">
        <f>IF(C4="","",VLOOKUP(D13,$B$3:$E$6,2,FALSE))</f>
        <v>Јован Пармачки (472)</v>
      </c>
      <c r="F13" s="132">
        <v>12</v>
      </c>
      <c r="G13" s="133">
        <v>14</v>
      </c>
      <c r="H13" s="134">
        <v>11</v>
      </c>
      <c r="I13" s="133">
        <v>8</v>
      </c>
      <c r="J13" s="132">
        <v>11</v>
      </c>
      <c r="K13" s="135">
        <v>9</v>
      </c>
      <c r="L13" s="134">
        <v>11</v>
      </c>
      <c r="M13" s="133">
        <v>9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Филип Цековски (566)</v>
      </c>
      <c r="D14" s="140">
        <v>4</v>
      </c>
      <c r="E14" s="141" t="str">
        <f>IF(C6="","",VLOOKUP(D14,$B$3:$E$6,2,FALSE))</f>
        <v>Благој Ѓорчески (617)</v>
      </c>
      <c r="F14" s="142">
        <v>11</v>
      </c>
      <c r="G14" s="143">
        <v>7</v>
      </c>
      <c r="H14" s="144">
        <v>11</v>
      </c>
      <c r="I14" s="143">
        <v>5</v>
      </c>
      <c r="J14" s="142">
        <v>14</v>
      </c>
      <c r="K14" s="145">
        <v>12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>Андреј Бејковски (440)</v>
      </c>
      <c r="D17" s="130">
        <v>4</v>
      </c>
      <c r="E17" s="131" t="str">
        <f>IF(C6="","",VLOOKUP(D17,$B$3:$E$6,2,FALSE))</f>
        <v>Благој Ѓорчески (617)</v>
      </c>
      <c r="F17" s="132">
        <v>11</v>
      </c>
      <c r="G17" s="133">
        <v>3</v>
      </c>
      <c r="H17" s="134">
        <v>11</v>
      </c>
      <c r="I17" s="133">
        <v>4</v>
      </c>
      <c r="J17" s="132">
        <v>11</v>
      </c>
      <c r="K17" s="135">
        <v>3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Филип Цековски (566)</v>
      </c>
      <c r="D18" s="140">
        <v>2</v>
      </c>
      <c r="E18" s="141" t="str">
        <f>IF(C4="","",VLOOKUP(D18,$B$3:$E$6,2,FALSE))</f>
        <v>Јован Пармачки (472)</v>
      </c>
      <c r="F18" s="142">
        <v>6</v>
      </c>
      <c r="G18" s="143">
        <v>11</v>
      </c>
      <c r="H18" s="144">
        <v>2</v>
      </c>
      <c r="I18" s="143">
        <v>11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09" t="s">
        <v>0</v>
      </c>
      <c r="C1" s="409"/>
      <c r="D1" s="409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88" t="s">
        <v>1</v>
      </c>
      <c r="R1" s="388"/>
      <c r="S1" s="388"/>
      <c r="T1" s="388"/>
      <c r="U1" s="388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0" t="s">
        <v>3</v>
      </c>
      <c r="D2" s="410"/>
      <c r="E2" s="411"/>
      <c r="F2" s="395">
        <v>1</v>
      </c>
      <c r="G2" s="393"/>
      <c r="H2" s="394">
        <v>2</v>
      </c>
      <c r="I2" s="393"/>
      <c r="J2" s="394">
        <v>3</v>
      </c>
      <c r="K2" s="393"/>
      <c r="L2" s="394">
        <v>4</v>
      </c>
      <c r="M2" s="395"/>
      <c r="N2" s="396" t="s">
        <v>4</v>
      </c>
      <c r="O2" s="397"/>
      <c r="P2" s="398" t="s">
        <v>84</v>
      </c>
      <c r="Q2" s="399"/>
      <c r="R2" s="400" t="s">
        <v>5</v>
      </c>
      <c r="S2" s="400"/>
      <c r="T2" s="100" t="s">
        <v>6</v>
      </c>
      <c r="W2" s="7">
        <v>1</v>
      </c>
      <c r="X2" s="382" t="str">
        <f>IF(ISERROR(INDEX($C$3:$C$6,MATCH(W2,$T$3:$T$6,0))),"",(INDEX($C$3:$C$6,MATCH(W2,$T$3:$T$6,0))))</f>
        <v/>
      </c>
      <c r="Y2" s="383"/>
      <c r="Z2" s="384"/>
      <c r="AB2" s="385" t="s">
        <v>85</v>
      </c>
      <c r="AC2" s="385"/>
      <c r="AD2" s="385"/>
      <c r="AE2" s="385"/>
      <c r="AG2" s="6" t="s">
        <v>86</v>
      </c>
      <c r="AK2" s="386" t="s">
        <v>87</v>
      </c>
      <c r="AL2" s="386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78" t="str">
        <f>IF(ISERROR(IF(AND(T9="",T13="",T17=""),"",SUM(AB3:AD3)+(N3-O3)/1000)+(AK3/10000)),"",IF(AND(T9="",T13="",T17=""),"",SUM(AB3:AD3)+(N3-O3)/1000)+(AK3/10000)+(AG3/100000))</f>
        <v/>
      </c>
      <c r="S3" s="378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2" t="str">
        <f t="shared" ref="X3:X5" si="0">IF(ISERROR(INDEX($C$3:$C$6,MATCH(W3,$T$3:$T$6,0))),"",(INDEX($C$3:$C$6,MATCH(W3,$T$3:$T$6,0))))</f>
        <v/>
      </c>
      <c r="Y3" s="383"/>
      <c r="Z3" s="384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3">
        <f>SUM(AH3:AJ3)-SUM(AM3:AO3)</f>
        <v>0</v>
      </c>
      <c r="AL3" s="374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78" t="str">
        <f>IF(ISERROR(IF(AND(T10="",U13="",U18=""),"",SUM(AB4:AD4)+(N4-O4)/1000)+(AK4/10000)+(AG4/100000)),"",IF(AND(T10="",U13="",U18=""),"",SUM(AB4:AD4)+(N4-O4)/1000)+(AK4/10000)+(AG4/100000))</f>
        <v/>
      </c>
      <c r="S4" s="378"/>
      <c r="T4" s="112" t="str">
        <f>IF(ISERROR(IF(C4="","",RANK(R4,$R$3:$S$6,0))),"",IF(C4="","",RANK(R4,$R$3:$S$6,0)))</f>
        <v/>
      </c>
      <c r="U4" s="9"/>
      <c r="V4" s="9"/>
      <c r="W4" s="7">
        <v>3</v>
      </c>
      <c r="X4" s="379" t="str">
        <f t="shared" si="0"/>
        <v/>
      </c>
      <c r="Y4" s="380"/>
      <c r="Z4" s="381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3">
        <f t="shared" ref="AK4:AK6" si="2">SUM(AH4:AJ4)-SUM(AM4:AO4)</f>
        <v>0</v>
      </c>
      <c r="AL4" s="374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78" t="str">
        <f>IF(ISERROR(IF(AND(U9="",T14="",T18=""),"",SUM(AB5:AD5)+(N5-O5)/1000)+(AK5/10000)+(AG5/100000)),"",IF(AND(U9="",T14="",T18=""),"",SUM(AB5:AD5)+(N5-O5)/1000)+(AK5/10000)+(AG5/100000))</f>
        <v/>
      </c>
      <c r="S5" s="378"/>
      <c r="T5" s="112" t="str">
        <f>IF(ISERROR(IF(C5="","",RANK(R5,$R$3:$S$6,0))),"",IF(C5="","",RANK(R5,$R$3:$S$6,0)))</f>
        <v/>
      </c>
      <c r="U5" s="9"/>
      <c r="V5" s="9"/>
      <c r="W5" s="7">
        <v>4</v>
      </c>
      <c r="X5" s="379" t="str">
        <f t="shared" si="0"/>
        <v/>
      </c>
      <c r="Y5" s="380"/>
      <c r="Z5" s="381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3">
        <f t="shared" si="2"/>
        <v>0</v>
      </c>
      <c r="AL5" s="374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2" t="str">
        <f>IF(GROUPS!D12="","",GROUPS!D12)</f>
        <v/>
      </c>
      <c r="D6" s="412"/>
      <c r="E6" s="413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2" t="str">
        <f>IF(ISERROR(IF(AND(U10="",U14="",U17=""),"",SUM(AB6:AD6)+(N6-O6)/1000)+(AK6/10000)+(AG6/100000)),"",IF(AND(U10="",U14="",U17=""),"",SUM(AB6:AD6)+(N6-O6)/1000)+(AK6/10000)+(AG6/100000))</f>
        <v/>
      </c>
      <c r="S6" s="37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3">
        <f t="shared" si="2"/>
        <v>0</v>
      </c>
      <c r="AL6" s="374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59" t="s">
        <v>7</v>
      </c>
      <c r="C8" s="364"/>
      <c r="D8" s="364"/>
      <c r="E8" s="360"/>
      <c r="F8" s="365" t="s">
        <v>8</v>
      </c>
      <c r="G8" s="366"/>
      <c r="H8" s="362" t="s">
        <v>9</v>
      </c>
      <c r="I8" s="366"/>
      <c r="J8" s="362" t="s">
        <v>10</v>
      </c>
      <c r="K8" s="366"/>
      <c r="L8" s="362" t="s">
        <v>11</v>
      </c>
      <c r="M8" s="366"/>
      <c r="N8" s="362" t="s">
        <v>12</v>
      </c>
      <c r="O8" s="366"/>
      <c r="P8" s="362" t="s">
        <v>13</v>
      </c>
      <c r="Q8" s="366"/>
      <c r="R8" s="362" t="s">
        <v>14</v>
      </c>
      <c r="S8" s="363"/>
      <c r="T8" s="359" t="s">
        <v>15</v>
      </c>
      <c r="U8" s="360"/>
      <c r="AB8" s="367">
        <v>1</v>
      </c>
      <c r="AC8" s="368"/>
      <c r="AD8" s="367">
        <v>2</v>
      </c>
      <c r="AE8" s="368"/>
      <c r="AF8" s="367">
        <v>3</v>
      </c>
      <c r="AG8" s="368"/>
      <c r="AH8" s="367">
        <v>4</v>
      </c>
      <c r="AI8" s="368"/>
      <c r="AJ8" s="367">
        <v>5</v>
      </c>
      <c r="AK8" s="368"/>
      <c r="AL8" s="367">
        <v>6</v>
      </c>
      <c r="AM8" s="368"/>
      <c r="AN8" s="367">
        <v>7</v>
      </c>
      <c r="AO8" s="36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59" t="s">
        <v>16</v>
      </c>
      <c r="C12" s="364"/>
      <c r="D12" s="364"/>
      <c r="E12" s="360"/>
      <c r="F12" s="365" t="s">
        <v>8</v>
      </c>
      <c r="G12" s="366"/>
      <c r="H12" s="362" t="s">
        <v>9</v>
      </c>
      <c r="I12" s="366"/>
      <c r="J12" s="362" t="s">
        <v>10</v>
      </c>
      <c r="K12" s="366"/>
      <c r="L12" s="362" t="s">
        <v>11</v>
      </c>
      <c r="M12" s="366"/>
      <c r="N12" s="362" t="s">
        <v>12</v>
      </c>
      <c r="O12" s="366"/>
      <c r="P12" s="362" t="s">
        <v>13</v>
      </c>
      <c r="Q12" s="366"/>
      <c r="R12" s="362" t="s">
        <v>14</v>
      </c>
      <c r="S12" s="363"/>
      <c r="T12" s="359" t="s">
        <v>15</v>
      </c>
      <c r="U12" s="360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59" t="s">
        <v>17</v>
      </c>
      <c r="C16" s="364"/>
      <c r="D16" s="364"/>
      <c r="E16" s="360"/>
      <c r="F16" s="365" t="s">
        <v>8</v>
      </c>
      <c r="G16" s="366"/>
      <c r="H16" s="362" t="s">
        <v>9</v>
      </c>
      <c r="I16" s="366"/>
      <c r="J16" s="362" t="s">
        <v>10</v>
      </c>
      <c r="K16" s="366"/>
      <c r="L16" s="362" t="s">
        <v>11</v>
      </c>
      <c r="M16" s="366"/>
      <c r="N16" s="362" t="s">
        <v>12</v>
      </c>
      <c r="O16" s="366"/>
      <c r="P16" s="362" t="s">
        <v>13</v>
      </c>
      <c r="Q16" s="366"/>
      <c r="R16" s="362" t="s">
        <v>14</v>
      </c>
      <c r="S16" s="363"/>
      <c r="T16" s="359" t="s">
        <v>15</v>
      </c>
      <c r="U16" s="360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2024-03-03T15:56:01Z</dcterms:modified>
</cp:coreProperties>
</file>