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M16" i="19" l="1"/>
  <c r="M15" i="19"/>
  <c r="I14" i="19"/>
  <c r="J12" i="19"/>
  <c r="J13" i="19"/>
  <c r="J14" i="19"/>
  <c r="I12" i="19"/>
  <c r="I13" i="19"/>
  <c r="M14" i="19" l="1"/>
  <c r="K14" i="19"/>
  <c r="M13" i="19"/>
  <c r="K13" i="19"/>
  <c r="M12" i="19"/>
  <c r="K12" i="19"/>
  <c r="M11" i="19"/>
  <c r="K11" i="19"/>
  <c r="J11" i="19"/>
  <c r="I11" i="19"/>
  <c r="M10" i="19"/>
  <c r="K10" i="19"/>
  <c r="J10" i="19"/>
  <c r="I10" i="19"/>
  <c r="M9" i="19"/>
  <c r="K9" i="19"/>
  <c r="J9" i="19"/>
  <c r="I9" i="19"/>
  <c r="M8" i="19"/>
  <c r="K8" i="19"/>
  <c r="J8" i="19"/>
  <c r="I8" i="19"/>
  <c r="M7" i="19"/>
  <c r="K7" i="19"/>
  <c r="J7" i="19"/>
  <c r="I7" i="19"/>
  <c r="M6" i="19"/>
  <c r="K6" i="19"/>
  <c r="J6" i="19"/>
  <c r="I6" i="19"/>
  <c r="M5" i="19"/>
  <c r="K5" i="19"/>
  <c r="J5" i="19"/>
  <c r="I5" i="19"/>
  <c r="M4" i="19"/>
  <c r="K4" i="19"/>
  <c r="J4" i="19"/>
  <c r="I4" i="19"/>
  <c r="M3" i="19"/>
  <c r="K3" i="19"/>
  <c r="J3" i="19"/>
  <c r="I3" i="19"/>
  <c r="O18" i="26" l="1"/>
  <c r="G18" i="26"/>
  <c r="O42" i="26"/>
  <c r="G42" i="26"/>
  <c r="D10" i="19" l="1"/>
  <c r="K21" i="19" l="1"/>
  <c r="K19" i="19"/>
  <c r="K20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J35" i="49"/>
  <c r="AL31" i="49" s="1"/>
  <c r="AJ34" i="49"/>
  <c r="AM30" i="49" s="1"/>
  <c r="O32" i="49"/>
  <c r="O31" i="49"/>
  <c r="AN34" i="49" s="1"/>
  <c r="AJ26" i="49"/>
  <c r="AJ25" i="49"/>
  <c r="O20" i="49"/>
  <c r="O19" i="49"/>
  <c r="Y14" i="49"/>
  <c r="Y13" i="49"/>
  <c r="O8" i="49"/>
  <c r="O7" i="49"/>
  <c r="AN29" i="49" l="1"/>
  <c r="AM16" i="49"/>
  <c r="AB26" i="49"/>
  <c r="AB35" i="49"/>
  <c r="AN33" i="49"/>
  <c r="AN32" i="49"/>
  <c r="AN35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1" i="19"/>
  <c r="J20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1" i="19"/>
  <c r="I20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5" i="5" l="1"/>
  <c r="AD6" i="5"/>
  <c r="AC6" i="5"/>
  <c r="AD5" i="24"/>
  <c r="AC6" i="24"/>
  <c r="AB4" i="6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AD3" i="24"/>
  <c r="N4" i="24"/>
  <c r="R4" i="24" s="1"/>
  <c r="AC3" i="24"/>
  <c r="O3" i="24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0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1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<sst xmlns="http://schemas.openxmlformats.org/spreadsheetml/2006/main" count="2660" uniqueCount="817">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</sst>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1" fillId="15" borderId="1" xfId="0" applyFont="1" applyFill="1" applyBorder="1"/>
    <xf numFmtId="0" fontId="1" fillId="0" borderId="30" xfId="0" applyFont="1" applyBorder="1"/>
    <xf numFmtId="0" fontId="1" fillId="15" borderId="30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612</v>
          </cell>
          <cell r="B605" t="str">
            <v>Огнен Илиески</v>
          </cell>
          <cell r="C605" t="str">
            <v>Младост 96</v>
          </cell>
        </row>
        <row r="606">
          <cell r="A606">
            <v>1001</v>
          </cell>
          <cell r="B606" t="str">
            <v>Антун Јурковиќ</v>
          </cell>
          <cell r="C606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C7" zoomScale="110" zoomScaleNormal="110" workbookViewId="0">
      <selection activeCell="I15" sqref="I15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0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4" t="s">
        <v>123</v>
      </c>
      <c r="C1" s="415"/>
      <c r="D1" s="415"/>
      <c r="E1" s="415"/>
      <c r="F1" s="416" t="s">
        <v>121</v>
      </c>
      <c r="G1" s="417"/>
      <c r="H1" s="417"/>
      <c r="I1" s="417"/>
      <c r="J1" s="417"/>
      <c r="K1" s="417"/>
      <c r="L1" s="417"/>
      <c r="M1" s="417"/>
      <c r="N1" s="417"/>
      <c r="O1" s="418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3" t="s">
        <v>122</v>
      </c>
      <c r="F2" s="341" t="s">
        <v>424</v>
      </c>
      <c r="G2" s="342" t="s">
        <v>78</v>
      </c>
      <c r="H2" s="342" t="s">
        <v>126</v>
      </c>
      <c r="I2" s="249" t="s">
        <v>24</v>
      </c>
      <c r="J2" s="338" t="s">
        <v>122</v>
      </c>
      <c r="K2" s="338" t="s">
        <v>604</v>
      </c>
      <c r="L2" s="344"/>
      <c r="M2" s="345"/>
      <c r="N2" s="345"/>
      <c r="O2" s="339" t="s">
        <v>439</v>
      </c>
    </row>
    <row r="3" spans="2:17">
      <c r="B3" s="412" t="s">
        <v>62</v>
      </c>
      <c r="C3" s="308">
        <v>1</v>
      </c>
      <c r="D3" s="334" t="str">
        <f>IF(ISERROR(VLOOKUP(C3,$G$3:$I$66,3,FALSE)),"",(VLOOKUP(C3,$G$3:$I$66,3,FALSE)))</f>
        <v>Ана Стојановска (181)</v>
      </c>
      <c r="E3" s="335" t="str">
        <f>IF(D3="","",INDEX($J$3:$J$42,MATCH(C3,$G$3:$G$42,0)))</f>
        <v>Крива Паланка</v>
      </c>
      <c r="F3" s="340">
        <v>9</v>
      </c>
      <c r="G3" s="401">
        <v>1</v>
      </c>
      <c r="H3" s="399">
        <v>181</v>
      </c>
      <c r="I3" s="402" t="str">
        <f>IF(ISERROR(VLOOKUP(H3,[1]Baza!A:C,2,FALSE)&amp;" "&amp;"("&amp;H3&amp;")"),"",(VLOOKUP(H3,[1]Baza!A:C,2,FALSE)&amp;" "&amp;"("&amp;H3&amp;")"))</f>
        <v>Ана Стојановска (181)</v>
      </c>
      <c r="J3" s="402" t="str">
        <f>IF(ISERROR(VLOOKUP(H3,[1]Baza!A:C,3,FALSE)),"",(VLOOKUP(H3,[1]Baza!A:C,3,FALSE)))</f>
        <v>Крива Паланка</v>
      </c>
      <c r="K3" s="403" t="str">
        <f>IF(ISERROR(VLOOKUP(H3,[1]Baza!A:D,4,FALSE)),"",(VLOOKUP(H3,[1]Baza!A:D,4,FALSE)))</f>
        <v/>
      </c>
      <c r="L3" s="404"/>
      <c r="M3" s="405" t="e">
        <f t="shared" ref="M3:M16" si="0">VLOOKUP(C3,$H$3:$J$66,3,FALSE)</f>
        <v>#N/A</v>
      </c>
      <c r="N3" s="405">
        <v>8</v>
      </c>
      <c r="O3" s="401">
        <v>904</v>
      </c>
    </row>
    <row r="4" spans="2:17">
      <c r="B4" s="410"/>
      <c r="C4" s="306">
        <v>2</v>
      </c>
      <c r="D4" s="328" t="str">
        <f t="shared" ref="D4:D67" si="1">IF(ISERROR(VLOOKUP(C4,$G$3:$I$66,3,FALSE)),"",(VLOOKUP(C4,$G$3:$I$66,3,FALSE)))</f>
        <v>Емилија Марковска (195)</v>
      </c>
      <c r="E4" s="329" t="str">
        <f t="shared" ref="E4:E66" si="2">IF(D4="","",INDEX($J$3:$J$42,MATCH(C4,$G$3:$G$42,0)))</f>
        <v>Младост 96</v>
      </c>
      <c r="F4" s="325">
        <v>1</v>
      </c>
      <c r="G4" s="406">
        <v>5</v>
      </c>
      <c r="H4" s="399">
        <v>183</v>
      </c>
      <c r="I4" s="400" t="str">
        <f>IF(ISERROR(VLOOKUP(H4,[1]Baza!A:C,2,FALSE)&amp;" "&amp;"("&amp;H4&amp;")"),"",(VLOOKUP(H4,[1]Baza!A:C,2,FALSE)&amp;" "&amp;"("&amp;H4&amp;")"))</f>
        <v>Сара С.Стојановска (183)</v>
      </c>
      <c r="J4" s="400" t="str">
        <f>IF(ISERROR(VLOOKUP(H4,[1]Baza!A:C,3,FALSE)),"",(VLOOKUP(H4,[1]Baza!A:C,3,FALSE)))</f>
        <v>Крива Паланка</v>
      </c>
      <c r="K4" s="407" t="str">
        <f>IF(ISERROR(VLOOKUP(H4,[1]Baza!A:D,4,FALSE)),"",(VLOOKUP(H4,[1]Baza!A:D,4,FALSE)))</f>
        <v/>
      </c>
      <c r="L4" s="404"/>
      <c r="M4" s="405" t="e">
        <f t="shared" si="0"/>
        <v>#N/A</v>
      </c>
      <c r="N4" s="405">
        <v>20</v>
      </c>
      <c r="O4" s="408">
        <v>471</v>
      </c>
    </row>
    <row r="5" spans="2:17">
      <c r="B5" s="410"/>
      <c r="C5" s="306">
        <v>3</v>
      </c>
      <c r="D5" s="328" t="str">
        <f t="shared" si="1"/>
        <v>Сара Ризовска (339)</v>
      </c>
      <c r="E5" s="329" t="str">
        <f t="shared" si="2"/>
        <v>Берово 2</v>
      </c>
      <c r="F5" s="325">
        <v>18</v>
      </c>
      <c r="G5" s="406">
        <v>9</v>
      </c>
      <c r="H5" s="399">
        <v>148</v>
      </c>
      <c r="I5" s="400" t="str">
        <f>IF(ISERROR(VLOOKUP(H5,[1]Baza!A:C,2,FALSE)&amp;" "&amp;"("&amp;H5&amp;")"),"",(VLOOKUP(H5,[1]Baza!A:C,2,FALSE)&amp;" "&amp;"("&amp;H5&amp;")"))</f>
        <v>Сара Чипевска (148)</v>
      </c>
      <c r="J5" s="400" t="str">
        <f>IF(ISERROR(VLOOKUP(H5,[1]Baza!A:C,3,FALSE)),"",(VLOOKUP(H5,[1]Baza!A:C,3,FALSE)))</f>
        <v>Берово 2</v>
      </c>
      <c r="K5" s="407" t="str">
        <f>IF(ISERROR(VLOOKUP(H5,[1]Baza!A:D,4,FALSE)),"",(VLOOKUP(H5,[1]Baza!A:D,4,FALSE)))</f>
        <v/>
      </c>
      <c r="L5" s="404"/>
      <c r="M5" s="405" t="e">
        <f t="shared" si="0"/>
        <v>#N/A</v>
      </c>
      <c r="N5" s="405">
        <v>10</v>
      </c>
      <c r="O5" s="408">
        <v>435</v>
      </c>
    </row>
    <row r="6" spans="2:17" ht="16.5" thickBot="1">
      <c r="B6" s="413"/>
      <c r="C6" s="309">
        <v>4</v>
      </c>
      <c r="D6" s="332" t="str">
        <f t="shared" si="1"/>
        <v/>
      </c>
      <c r="E6" s="333" t="str">
        <f t="shared" si="2"/>
        <v/>
      </c>
      <c r="F6" s="325">
        <v>4</v>
      </c>
      <c r="G6" s="406">
        <v>13</v>
      </c>
      <c r="H6" s="399">
        <v>192</v>
      </c>
      <c r="I6" s="400" t="str">
        <f>IF(ISERROR(VLOOKUP(H6,[1]Baza!A:C,2,FALSE)&amp;" "&amp;"("&amp;H6&amp;")"),"",(VLOOKUP(H6,[1]Baza!A:C,2,FALSE)&amp;" "&amp;"("&amp;H6&amp;")"))</f>
        <v>Васе Богоеска (192)</v>
      </c>
      <c r="J6" s="400" t="str">
        <f>IF(ISERROR(VLOOKUP(H6,[1]Baza!A:C,3,FALSE)),"",(VLOOKUP(H6,[1]Baza!A:C,3,FALSE)))</f>
        <v>Младост 96</v>
      </c>
      <c r="K6" s="407" t="str">
        <f>IF(ISERROR(VLOOKUP(H6,[1]Baza!A:D,4,FALSE)),"",(VLOOKUP(H6,[1]Baza!A:D,4,FALSE)))</f>
        <v/>
      </c>
      <c r="L6" s="404"/>
      <c r="M6" s="405" t="e">
        <f t="shared" si="0"/>
        <v>#N/A</v>
      </c>
      <c r="N6" s="405">
        <v>3</v>
      </c>
      <c r="O6" s="408">
        <v>389</v>
      </c>
    </row>
    <row r="7" spans="2:17">
      <c r="B7" s="409" t="s">
        <v>63</v>
      </c>
      <c r="C7" s="305">
        <v>5</v>
      </c>
      <c r="D7" s="326" t="str">
        <f t="shared" si="1"/>
        <v>Сара С.Стојановска (183)</v>
      </c>
      <c r="E7" s="327" t="str">
        <f t="shared" si="2"/>
        <v>Крива Паланка</v>
      </c>
      <c r="F7" s="325">
        <v>2</v>
      </c>
      <c r="G7" s="406">
        <v>10</v>
      </c>
      <c r="H7" s="399">
        <v>194</v>
      </c>
      <c r="I7" s="400" t="str">
        <f>IF(ISERROR(VLOOKUP(H7,[1]Baza!A:C,2,FALSE)&amp;" "&amp;"("&amp;H7&amp;")"),"",(VLOOKUP(H7,[1]Baza!A:C,2,FALSE)&amp;" "&amp;"("&amp;H7&amp;")"))</f>
        <v>Софија Хасану (194)</v>
      </c>
      <c r="J7" s="400" t="str">
        <f>IF(ISERROR(VLOOKUP(H7,[1]Baza!A:C,3,FALSE)),"",(VLOOKUP(H7,[1]Baza!A:C,3,FALSE)))</f>
        <v>Младост 96</v>
      </c>
      <c r="K7" s="407" t="str">
        <f>IF(ISERROR(VLOOKUP(H7,[1]Baza!A:D,4,FALSE)),"",(VLOOKUP(H7,[1]Baza!A:D,4,FALSE)))</f>
        <v/>
      </c>
      <c r="L7" s="404"/>
      <c r="M7" s="405" t="e">
        <f t="shared" si="0"/>
        <v>#N/A</v>
      </c>
      <c r="N7" s="405">
        <v>11</v>
      </c>
      <c r="O7" s="408">
        <v>382</v>
      </c>
    </row>
    <row r="8" spans="2:17">
      <c r="B8" s="410"/>
      <c r="C8" s="306">
        <v>6</v>
      </c>
      <c r="D8" s="328" t="str">
        <f t="shared" si="1"/>
        <v>Фани Јованоска (193)</v>
      </c>
      <c r="E8" s="329" t="str">
        <f t="shared" si="2"/>
        <v>Крушево</v>
      </c>
      <c r="F8" s="325">
        <v>16</v>
      </c>
      <c r="G8" s="406">
        <v>14</v>
      </c>
      <c r="H8" s="399">
        <v>140</v>
      </c>
      <c r="I8" s="400" t="str">
        <f>IF(ISERROR(VLOOKUP(H8,[1]Baza!A:C,2,FALSE)&amp;" "&amp;"("&amp;H8&amp;")"),"",(VLOOKUP(H8,[1]Baza!A:C,2,FALSE)&amp;" "&amp;"("&amp;H8&amp;")"))</f>
        <v>Изабела Ковачовска (140)</v>
      </c>
      <c r="J8" s="400" t="str">
        <f>IF(ISERROR(VLOOKUP(H8,[1]Baza!A:C,3,FALSE)),"",(VLOOKUP(H8,[1]Baza!A:C,3,FALSE)))</f>
        <v>Берово 1</v>
      </c>
      <c r="K8" s="407" t="str">
        <f>IF(ISERROR(VLOOKUP(H8,[1]Baza!A:D,4,FALSE)),"",(VLOOKUP(H8,[1]Baza!A:D,4,FALSE)))</f>
        <v/>
      </c>
      <c r="L8" s="404"/>
      <c r="M8" s="405" t="e">
        <f t="shared" si="0"/>
        <v>#N/A</v>
      </c>
      <c r="N8" s="405">
        <v>16</v>
      </c>
      <c r="O8" s="408">
        <v>322</v>
      </c>
    </row>
    <row r="9" spans="2:17">
      <c r="B9" s="410"/>
      <c r="C9" s="306">
        <v>7</v>
      </c>
      <c r="D9" s="328" t="str">
        <f t="shared" si="1"/>
        <v>Моника Стајковска (337)</v>
      </c>
      <c r="E9" s="329" t="str">
        <f t="shared" si="2"/>
        <v>Берово 2</v>
      </c>
      <c r="F9" s="325">
        <v>6</v>
      </c>
      <c r="G9" s="406">
        <v>11</v>
      </c>
      <c r="H9" s="399">
        <v>182</v>
      </c>
      <c r="I9" s="400" t="str">
        <f>IF(ISERROR(VLOOKUP(H9,[1]Baza!A:C,2,FALSE)&amp;" "&amp;"("&amp;H9&amp;")"),"",(VLOOKUP(H9,[1]Baza!A:C,2,FALSE)&amp;" "&amp;"("&amp;H9&amp;")"))</f>
        <v>Сара А.Стојановска (182)</v>
      </c>
      <c r="J9" s="400" t="str">
        <f>IF(ISERROR(VLOOKUP(H9,[1]Baza!A:C,3,FALSE)),"",(VLOOKUP(H9,[1]Baza!A:C,3,FALSE)))</f>
        <v>Крива Паланка</v>
      </c>
      <c r="K9" s="407" t="str">
        <f>IF(ISERROR(VLOOKUP(H9,[1]Baza!A:D,4,FALSE)),"",(VLOOKUP(H9,[1]Baza!A:D,4,FALSE)))</f>
        <v/>
      </c>
      <c r="L9" s="404"/>
      <c r="M9" s="405" t="e">
        <f t="shared" si="0"/>
        <v>#N/A</v>
      </c>
      <c r="N9" s="405">
        <v>26</v>
      </c>
      <c r="O9" s="408">
        <v>304</v>
      </c>
      <c r="Q9" s="371"/>
    </row>
    <row r="10" spans="2:17" ht="16.5" thickBot="1">
      <c r="B10" s="411"/>
      <c r="C10" s="307">
        <v>8</v>
      </c>
      <c r="D10" s="330" t="str">
        <f t="shared" si="1"/>
        <v>Евгенија Пармачка</v>
      </c>
      <c r="E10" s="331" t="str">
        <f t="shared" si="2"/>
        <v>Берово 2</v>
      </c>
      <c r="F10" s="325">
        <v>8</v>
      </c>
      <c r="G10" s="406">
        <v>6</v>
      </c>
      <c r="H10" s="399">
        <v>193</v>
      </c>
      <c r="I10" s="400" t="str">
        <f>IF(ISERROR(VLOOKUP(H10,[1]Baza!A:C,2,FALSE)&amp;" "&amp;"("&amp;H10&amp;")"),"",(VLOOKUP(H10,[1]Baza!A:C,2,FALSE)&amp;" "&amp;"("&amp;H10&amp;")"))</f>
        <v>Фани Јованоска (193)</v>
      </c>
      <c r="J10" s="400" t="str">
        <f>IF(ISERROR(VLOOKUP(H10,[1]Baza!A:C,3,FALSE)),"",(VLOOKUP(H10,[1]Baza!A:C,3,FALSE)))</f>
        <v>Крушево</v>
      </c>
      <c r="K10" s="407" t="str">
        <f>IF(ISERROR(VLOOKUP(H10,[1]Baza!A:D,4,FALSE)),"",(VLOOKUP(H10,[1]Baza!A:D,4,FALSE)))</f>
        <v/>
      </c>
      <c r="L10" s="404"/>
      <c r="M10" s="405" t="e">
        <f t="shared" si="0"/>
        <v>#N/A</v>
      </c>
      <c r="N10" s="405">
        <v>27</v>
      </c>
      <c r="O10" s="408">
        <v>121</v>
      </c>
      <c r="Q10" s="371"/>
    </row>
    <row r="11" spans="2:17">
      <c r="B11" s="412" t="s">
        <v>64</v>
      </c>
      <c r="C11" s="308">
        <v>9</v>
      </c>
      <c r="D11" s="334" t="str">
        <f t="shared" si="1"/>
        <v>Сара Чипевска (148)</v>
      </c>
      <c r="E11" s="335" t="str">
        <f t="shared" si="2"/>
        <v>Берово 2</v>
      </c>
      <c r="F11" s="325">
        <v>7</v>
      </c>
      <c r="G11" s="406">
        <v>2</v>
      </c>
      <c r="H11" s="399">
        <v>195</v>
      </c>
      <c r="I11" s="400" t="str">
        <f>IF(ISERROR(VLOOKUP(H11,[1]Baza!A:C,2,FALSE)&amp;" "&amp;"("&amp;H11&amp;")"),"",(VLOOKUP(H11,[1]Baza!A:C,2,FALSE)&amp;" "&amp;"("&amp;H11&amp;")"))</f>
        <v>Емилија Марковска (195)</v>
      </c>
      <c r="J11" s="400" t="str">
        <f>IF(ISERROR(VLOOKUP(H11,[1]Baza!A:C,3,FALSE)),"",(VLOOKUP(H11,[1]Baza!A:C,3,FALSE)))</f>
        <v>Младост 96</v>
      </c>
      <c r="K11" s="407" t="str">
        <f>IF(ISERROR(VLOOKUP(H11,[1]Baza!A:D,4,FALSE)),"",(VLOOKUP(H11,[1]Baza!A:D,4,FALSE)))</f>
        <v/>
      </c>
      <c r="L11" s="404"/>
      <c r="M11" s="405" t="e">
        <f t="shared" si="0"/>
        <v>#N/A</v>
      </c>
      <c r="N11" s="405">
        <v>23</v>
      </c>
      <c r="O11" s="408">
        <v>52</v>
      </c>
      <c r="Q11" s="371"/>
    </row>
    <row r="12" spans="2:17">
      <c r="B12" s="410"/>
      <c r="C12" s="306">
        <v>10</v>
      </c>
      <c r="D12" s="328" t="str">
        <f t="shared" si="1"/>
        <v>Софија Хасану (194)</v>
      </c>
      <c r="E12" s="329" t="str">
        <f t="shared" si="2"/>
        <v>Младост 96</v>
      </c>
      <c r="F12" s="325">
        <v>19</v>
      </c>
      <c r="G12" s="406">
        <v>15</v>
      </c>
      <c r="H12" s="399">
        <v>149</v>
      </c>
      <c r="I12" s="400" t="str">
        <f>IF(ISERROR(VLOOKUP(H12,[1]Baza!A:C,2,FALSE)&amp;" "&amp;"("&amp;H12&amp;")"),"",(VLOOKUP(H12,[1]Baza!A:C,2,FALSE)&amp;" "&amp;"("&amp;H12&amp;")"))</f>
        <v>Михаела Чипевска (149)</v>
      </c>
      <c r="J12" s="400" t="str">
        <f>IF(ISERROR(VLOOKUP(H12,[1]Baza!A:C,3,FALSE)),"",(VLOOKUP(H12,[1]Baza!A:C,3,FALSE)))</f>
        <v>Берово 1</v>
      </c>
      <c r="K12" s="407" t="str">
        <f>IF(ISERROR(VLOOKUP(H12,[1]Baza!A:D,4,FALSE)),"",(VLOOKUP(H12,[1]Baza!A:D,4,FALSE)))</f>
        <v/>
      </c>
      <c r="L12" s="404"/>
      <c r="M12" s="405" t="e">
        <f t="shared" si="0"/>
        <v>#N/A</v>
      </c>
      <c r="N12" s="405">
        <v>2</v>
      </c>
      <c r="O12" s="408">
        <v>31</v>
      </c>
      <c r="Q12" s="371"/>
    </row>
    <row r="13" spans="2:17">
      <c r="B13" s="410"/>
      <c r="C13" s="306">
        <v>11</v>
      </c>
      <c r="D13" s="328" t="str">
        <f t="shared" si="1"/>
        <v>Сара А.Стојановска (182)</v>
      </c>
      <c r="E13" s="329" t="str">
        <f t="shared" si="2"/>
        <v>Крива Паланка</v>
      </c>
      <c r="F13" s="325">
        <v>12</v>
      </c>
      <c r="G13" s="408">
        <v>7</v>
      </c>
      <c r="H13" s="399">
        <v>337</v>
      </c>
      <c r="I13" s="400" t="str">
        <f>IF(ISERROR(VLOOKUP(H13,[1]Baza!A:C,2,FALSE)&amp;" "&amp;"("&amp;H13&amp;")"),"",(VLOOKUP(H13,[1]Baza!A:C,2,FALSE)&amp;" "&amp;"("&amp;H13&amp;")"))</f>
        <v>Моника Стајковска (337)</v>
      </c>
      <c r="J13" s="400" t="str">
        <f>IF(ISERROR(VLOOKUP(H13,[1]Baza!A:C,3,FALSE)),"",(VLOOKUP(H13,[1]Baza!A:C,3,FALSE)))</f>
        <v>Берово 2</v>
      </c>
      <c r="K13" s="407" t="str">
        <f>IF(ISERROR(VLOOKUP(H13,[1]Baza!A:D,4,FALSE)),"",(VLOOKUP(H13,[1]Baza!A:D,4,FALSE)))</f>
        <v/>
      </c>
      <c r="L13" s="404"/>
      <c r="M13" s="405" t="e">
        <f t="shared" si="0"/>
        <v>#N/A</v>
      </c>
      <c r="N13" s="405">
        <v>1</v>
      </c>
      <c r="O13" s="406">
        <v>24</v>
      </c>
      <c r="Q13" s="371"/>
    </row>
    <row r="14" spans="2:17" ht="16.5" thickBot="1">
      <c r="B14" s="413"/>
      <c r="C14" s="309">
        <v>12</v>
      </c>
      <c r="D14" s="332" t="str">
        <f t="shared" si="1"/>
        <v>Благица Печинска</v>
      </c>
      <c r="E14" s="333" t="str">
        <f t="shared" si="2"/>
        <v>Берово 2</v>
      </c>
      <c r="F14" s="325">
        <v>15</v>
      </c>
      <c r="G14" s="406">
        <v>3</v>
      </c>
      <c r="H14" s="399">
        <v>339</v>
      </c>
      <c r="I14" s="400" t="str">
        <f>IF(ISERROR(VLOOKUP(H14,[1]Baza!A:C,2,FALSE)&amp;" "&amp;"("&amp;H14&amp;")"),"",(VLOOKUP(H14,[1]Baza!A:C,2,FALSE)&amp;" "&amp;"("&amp;H14&amp;")"))</f>
        <v>Сара Ризовска (339)</v>
      </c>
      <c r="J14" s="400" t="str">
        <f>IF(ISERROR(VLOOKUP(H14,[1]Baza!A:C,3,FALSE)),"",(VLOOKUP(H14,[1]Baza!A:C,3,FALSE)))</f>
        <v>Берово 2</v>
      </c>
      <c r="K14" s="407" t="str">
        <f>IF(ISERROR(VLOOKUP(H14,[1]Baza!A:D,4,FALSE)),"",(VLOOKUP(H14,[1]Baza!A:D,4,FALSE)))</f>
        <v/>
      </c>
      <c r="L14" s="404"/>
      <c r="M14" s="405" t="e">
        <f t="shared" si="0"/>
        <v>#N/A</v>
      </c>
      <c r="N14" s="405">
        <v>14</v>
      </c>
      <c r="O14" s="406">
        <v>24</v>
      </c>
      <c r="Q14" s="371"/>
    </row>
    <row r="15" spans="2:17">
      <c r="B15" s="409" t="s">
        <v>65</v>
      </c>
      <c r="C15" s="305">
        <v>13</v>
      </c>
      <c r="D15" s="326" t="str">
        <f t="shared" si="1"/>
        <v>Васе Богоеска (192)</v>
      </c>
      <c r="E15" s="327" t="str">
        <f t="shared" si="2"/>
        <v>Младост 96</v>
      </c>
      <c r="F15" s="325">
        <v>10</v>
      </c>
      <c r="G15" s="281">
        <v>8</v>
      </c>
      <c r="H15" s="399">
        <v>152</v>
      </c>
      <c r="I15" s="400" t="s">
        <v>287</v>
      </c>
      <c r="J15" s="400" t="s">
        <v>715</v>
      </c>
      <c r="K15" s="354"/>
      <c r="M15" s="276" t="e">
        <f t="shared" si="0"/>
        <v>#N/A</v>
      </c>
      <c r="O15" s="280">
        <v>21</v>
      </c>
      <c r="Q15" s="371"/>
    </row>
    <row r="16" spans="2:17">
      <c r="B16" s="410"/>
      <c r="C16" s="306">
        <v>14</v>
      </c>
      <c r="D16" s="328" t="str">
        <f t="shared" si="1"/>
        <v>Изабела Ковачовска (140)</v>
      </c>
      <c r="E16" s="329" t="str">
        <f t="shared" si="2"/>
        <v>Берово 1</v>
      </c>
      <c r="F16" s="325">
        <v>17</v>
      </c>
      <c r="G16" s="281">
        <v>12</v>
      </c>
      <c r="H16" s="399">
        <v>349</v>
      </c>
      <c r="I16" s="400" t="s">
        <v>508</v>
      </c>
      <c r="J16" s="400" t="s">
        <v>715</v>
      </c>
      <c r="K16" s="354"/>
      <c r="M16" s="276" t="e">
        <f t="shared" si="0"/>
        <v>#N/A</v>
      </c>
      <c r="O16" s="280">
        <v>0</v>
      </c>
      <c r="Q16" s="371"/>
    </row>
    <row r="17" spans="2:17">
      <c r="B17" s="410"/>
      <c r="C17" s="306">
        <v>15</v>
      </c>
      <c r="D17" s="328" t="str">
        <f t="shared" si="1"/>
        <v>Михаела Чипевска (149)</v>
      </c>
      <c r="E17" s="329" t="str">
        <f t="shared" si="2"/>
        <v>Берово 1</v>
      </c>
      <c r="F17" s="325">
        <v>11</v>
      </c>
      <c r="G17" s="281"/>
      <c r="H17" s="399"/>
      <c r="I17" s="292"/>
      <c r="J17" s="292"/>
      <c r="K17" s="354"/>
      <c r="O17" s="280"/>
      <c r="Q17" s="371"/>
    </row>
    <row r="18" spans="2:17" ht="16.5" thickBot="1">
      <c r="B18" s="411"/>
      <c r="C18" s="307">
        <v>16</v>
      </c>
      <c r="D18" s="330" t="str">
        <f t="shared" si="1"/>
        <v/>
      </c>
      <c r="E18" s="331" t="str">
        <f t="shared" si="2"/>
        <v/>
      </c>
      <c r="F18" s="325">
        <v>3</v>
      </c>
      <c r="G18" s="281"/>
      <c r="H18" s="46"/>
      <c r="I18" s="292"/>
      <c r="J18" s="292"/>
      <c r="K18" s="354"/>
      <c r="O18" s="280"/>
      <c r="Q18" s="371"/>
    </row>
    <row r="19" spans="2:17">
      <c r="B19" s="412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400"/>
      <c r="J19" s="400"/>
      <c r="K19" s="354" t="str">
        <f>IF(ISERROR(VLOOKUP(H19,Baza!A:D,4,FALSE)),"",(VLOOKUP(H19,Baza!A:D,4,FALSE)))</f>
        <v/>
      </c>
      <c r="M19" s="276" t="e">
        <f t="shared" ref="M19:M34" si="3">VLOOKUP(C19,$H$3:$J$66,3,FALSE)</f>
        <v>#N/A</v>
      </c>
      <c r="N19" s="276">
        <v>13</v>
      </c>
      <c r="O19" s="280"/>
      <c r="Q19" s="371"/>
    </row>
    <row r="20" spans="2:17">
      <c r="B20" s="410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4" t="str">
        <f>IF(ISERROR(VLOOKUP(H20,Baza!A:D,4,FALSE)),"",(VLOOKUP(H20,Baza!A:D,4,FALSE)))</f>
        <v/>
      </c>
      <c r="M20" s="276" t="e">
        <f t="shared" si="3"/>
        <v>#N/A</v>
      </c>
      <c r="N20" s="276">
        <v>14</v>
      </c>
      <c r="O20" s="280"/>
    </row>
    <row r="21" spans="2:17">
      <c r="B21" s="410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4" t="str">
        <f>IF(ISERROR(VLOOKUP(H21,Baza!A:D,4,FALSE)),"",(VLOOKUP(H21,Baza!A:D,4,FALSE)))</f>
        <v/>
      </c>
      <c r="M21" s="276" t="e">
        <f t="shared" si="3"/>
        <v>#N/A</v>
      </c>
      <c r="N21" s="276">
        <v>5</v>
      </c>
      <c r="O21" s="280"/>
    </row>
    <row r="22" spans="2:17" ht="16.5" thickBot="1">
      <c r="B22" s="413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4" t="str">
        <f>IF(ISERROR(VLOOKUP(H22,Baza!A:D,4,FALSE)),"",(VLOOKUP(H22,Baza!A:D,4,FALSE)))</f>
        <v/>
      </c>
      <c r="M22" s="276" t="e">
        <f t="shared" si="3"/>
        <v>#N/A</v>
      </c>
      <c r="N22" s="276">
        <v>20</v>
      </c>
      <c r="O22" s="280"/>
    </row>
    <row r="23" spans="2:17">
      <c r="B23" s="409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69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4" t="str">
        <f>IF(ISERROR(VLOOKUP(H23,Baza!A:D,4,FALSE)),"",(VLOOKUP(H23,Baza!A:D,4,FALSE)))</f>
        <v/>
      </c>
      <c r="M23" s="276" t="e">
        <f t="shared" si="3"/>
        <v>#N/A</v>
      </c>
      <c r="N23" s="276">
        <v>21</v>
      </c>
      <c r="O23" s="280"/>
    </row>
    <row r="24" spans="2:17">
      <c r="B24" s="410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69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4" t="str">
        <f>IF(ISERROR(VLOOKUP(H24,Baza!A:D,4,FALSE)),"",(VLOOKUP(H24,Baza!A:D,4,FALSE)))</f>
        <v/>
      </c>
      <c r="M24" s="276" t="e">
        <f t="shared" si="3"/>
        <v>#N/A</v>
      </c>
      <c r="N24" s="276">
        <v>22</v>
      </c>
      <c r="O24" s="280"/>
    </row>
    <row r="25" spans="2:17">
      <c r="B25" s="410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69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4" t="str">
        <f>IF(ISERROR(VLOOKUP(H25,Baza!A:D,4,FALSE)),"",(VLOOKUP(H25,Baza!A:D,4,FALSE)))</f>
        <v/>
      </c>
      <c r="M25" s="276" t="e">
        <f t="shared" si="3"/>
        <v>#N/A</v>
      </c>
      <c r="N25" s="276">
        <v>23</v>
      </c>
      <c r="O25" s="280"/>
    </row>
    <row r="26" spans="2:17" ht="16.5" thickBot="1">
      <c r="B26" s="411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69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4" t="str">
        <f>IF(ISERROR(VLOOKUP(H26,Baza!A:D,4,FALSE)),"",(VLOOKUP(H26,Baza!A:D,4,FALSE)))</f>
        <v/>
      </c>
      <c r="M26" s="276" t="e">
        <f t="shared" si="3"/>
        <v>#N/A</v>
      </c>
      <c r="N26" s="276">
        <v>24</v>
      </c>
      <c r="O26" s="280"/>
    </row>
    <row r="27" spans="2:17">
      <c r="B27" s="412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69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4" t="str">
        <f>IF(ISERROR(VLOOKUP(H27,Baza!A:D,4,FALSE)),"",(VLOOKUP(H27,Baza!A:D,4,FALSE)))</f>
        <v/>
      </c>
      <c r="M27" s="276" t="e">
        <f t="shared" si="3"/>
        <v>#N/A</v>
      </c>
      <c r="N27" s="276">
        <v>25</v>
      </c>
      <c r="O27" s="280"/>
    </row>
    <row r="28" spans="2:17">
      <c r="B28" s="410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69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4" t="str">
        <f>IF(ISERROR(VLOOKUP(H28,Baza!A:D,4,FALSE)),"",(VLOOKUP(H28,Baza!A:D,4,FALSE)))</f>
        <v/>
      </c>
      <c r="M28" s="276" t="e">
        <f t="shared" si="3"/>
        <v>#N/A</v>
      </c>
      <c r="N28" s="276">
        <v>26</v>
      </c>
      <c r="O28" s="280"/>
    </row>
    <row r="29" spans="2:17">
      <c r="B29" s="410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69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4" t="str">
        <f>IF(ISERROR(VLOOKUP(H29,Baza!A:D,4,FALSE)),"",(VLOOKUP(H29,Baza!A:D,4,FALSE)))</f>
        <v/>
      </c>
      <c r="M29" s="276" t="e">
        <f t="shared" si="3"/>
        <v>#N/A</v>
      </c>
      <c r="N29" s="276">
        <v>27</v>
      </c>
      <c r="O29" s="280"/>
    </row>
    <row r="30" spans="2:17" ht="16.5" thickBot="1">
      <c r="B30" s="413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69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4" t="str">
        <f>IF(ISERROR(VLOOKUP(H30,Baza!A:D,4,FALSE)),"",(VLOOKUP(H30,Baza!A:D,4,FALSE)))</f>
        <v/>
      </c>
      <c r="M30" s="276" t="e">
        <f t="shared" si="3"/>
        <v>#N/A</v>
      </c>
      <c r="N30" s="276">
        <v>28</v>
      </c>
      <c r="O30" s="280"/>
    </row>
    <row r="31" spans="2:17">
      <c r="B31" s="409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69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4" t="str">
        <f>IF(ISERROR(VLOOKUP(H31,Baza!A:D,4,FALSE)),"",(VLOOKUP(H31,Baza!A:D,4,FALSE)))</f>
        <v/>
      </c>
      <c r="M31" s="276" t="e">
        <f t="shared" si="3"/>
        <v>#N/A</v>
      </c>
      <c r="N31" s="276">
        <v>29</v>
      </c>
      <c r="O31" s="280"/>
    </row>
    <row r="32" spans="2:17">
      <c r="B32" s="410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69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4" t="str">
        <f>IF(ISERROR(VLOOKUP(H32,Baza!A:D,4,FALSE)),"",(VLOOKUP(H32,Baza!A:D,4,FALSE)))</f>
        <v/>
      </c>
      <c r="M32" s="276" t="e">
        <f t="shared" si="3"/>
        <v>#N/A</v>
      </c>
      <c r="N32" s="276">
        <v>30</v>
      </c>
      <c r="O32" s="280"/>
    </row>
    <row r="33" spans="1:15">
      <c r="B33" s="410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69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4" t="str">
        <f>IF(ISERROR(VLOOKUP(H33,Baza!A:D,4,FALSE)),"",(VLOOKUP(H33,Baza!A:D,4,FALSE)))</f>
        <v/>
      </c>
      <c r="M33" s="276" t="e">
        <f t="shared" si="3"/>
        <v>#N/A</v>
      </c>
      <c r="N33" s="276">
        <v>31</v>
      </c>
      <c r="O33" s="280"/>
    </row>
    <row r="34" spans="1:15" ht="16.5" thickBot="1">
      <c r="B34" s="411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69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4" t="str">
        <f>IF(ISERROR(VLOOKUP(H34,Baza!A:D,4,FALSE)),"",(VLOOKUP(H34,Baza!A:D,4,FALSE)))</f>
        <v/>
      </c>
      <c r="M34" s="276" t="e">
        <f t="shared" si="3"/>
        <v>#N/A</v>
      </c>
      <c r="N34" s="276">
        <v>32</v>
      </c>
      <c r="O34" s="280"/>
    </row>
    <row r="35" spans="1:15">
      <c r="A35" s="282"/>
      <c r="B35" s="412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69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4" t="str">
        <f>IF(ISERROR(VLOOKUP(H35,Baza!A:D,4,FALSE)),"",(VLOOKUP(H35,Baza!A:D,4,FALSE)))</f>
        <v/>
      </c>
      <c r="M35" s="276" t="e">
        <f t="shared" ref="M35:M66" si="4">VLOOKUP(C35,$H$3:$J$66,3,FALSE)</f>
        <v>#N/A</v>
      </c>
      <c r="N35" s="276">
        <v>33</v>
      </c>
      <c r="O35" s="280"/>
    </row>
    <row r="36" spans="1:15">
      <c r="B36" s="410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69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4" t="str">
        <f>IF(ISERROR(VLOOKUP(H36,Baza!A:D,4,FALSE)),"",(VLOOKUP(H36,Baza!A:D,4,FALSE)))</f>
        <v/>
      </c>
      <c r="M36" s="276" t="e">
        <f t="shared" si="4"/>
        <v>#N/A</v>
      </c>
      <c r="N36" s="276">
        <v>34</v>
      </c>
      <c r="O36" s="280"/>
    </row>
    <row r="37" spans="1:15">
      <c r="B37" s="410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69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4" t="str">
        <f>IF(ISERROR(VLOOKUP(H37,Baza!A:D,4,FALSE)),"",(VLOOKUP(H37,Baza!A:D,4,FALSE)))</f>
        <v/>
      </c>
      <c r="M37" s="276" t="e">
        <f t="shared" si="4"/>
        <v>#N/A</v>
      </c>
      <c r="N37" s="276">
        <v>35</v>
      </c>
      <c r="O37" s="280"/>
    </row>
    <row r="38" spans="1:15" ht="16.5" thickBot="1">
      <c r="B38" s="413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69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4" t="str">
        <f>IF(ISERROR(VLOOKUP(H38,Baza!A:D,4,FALSE)),"",(VLOOKUP(H38,Baza!A:D,4,FALSE)))</f>
        <v/>
      </c>
      <c r="M38" s="276" t="e">
        <f t="shared" si="4"/>
        <v>#N/A</v>
      </c>
      <c r="N38" s="276">
        <v>36</v>
      </c>
      <c r="O38" s="280"/>
    </row>
    <row r="39" spans="1:15">
      <c r="B39" s="409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69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4" t="str">
        <f>IF(ISERROR(VLOOKUP(H39,Baza!A:D,4,FALSE)),"",(VLOOKUP(H39,Baza!A:D,4,FALSE)))</f>
        <v/>
      </c>
      <c r="M39" s="276" t="e">
        <f t="shared" si="4"/>
        <v>#N/A</v>
      </c>
      <c r="N39" s="276">
        <v>37</v>
      </c>
      <c r="O39" s="280"/>
    </row>
    <row r="40" spans="1:15">
      <c r="B40" s="410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69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4" t="str">
        <f>IF(ISERROR(VLOOKUP(H40,Baza!A:D,4,FALSE)),"",(VLOOKUP(H40,Baza!A:D,4,FALSE)))</f>
        <v/>
      </c>
      <c r="M40" s="276" t="e">
        <f t="shared" si="4"/>
        <v>#N/A</v>
      </c>
      <c r="N40" s="276">
        <v>38</v>
      </c>
      <c r="O40" s="280"/>
    </row>
    <row r="41" spans="1:15">
      <c r="B41" s="410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69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4" t="str">
        <f>IF(ISERROR(VLOOKUP(H41,Baza!A:D,4,FALSE)),"",(VLOOKUP(H41,Baza!A:D,4,FALSE)))</f>
        <v/>
      </c>
      <c r="M41" s="276" t="e">
        <f t="shared" si="4"/>
        <v>#N/A</v>
      </c>
      <c r="N41" s="276">
        <v>39</v>
      </c>
      <c r="O41" s="280"/>
    </row>
    <row r="42" spans="1:15" ht="16.5" thickBot="1">
      <c r="B42" s="411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69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4" t="str">
        <f>IF(ISERROR(VLOOKUP(H42,Baza!A:D,4,FALSE)),"",(VLOOKUP(H42,Baza!A:D,4,FALSE)))</f>
        <v/>
      </c>
      <c r="M42" s="276" t="e">
        <f t="shared" si="4"/>
        <v>#N/A</v>
      </c>
      <c r="N42" s="276">
        <v>40</v>
      </c>
      <c r="O42" s="280"/>
    </row>
    <row r="43" spans="1:15">
      <c r="B43" s="412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69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4" t="str">
        <f>IF(ISERROR(VLOOKUP(H43,Baza!A:D,4,FALSE)),"",(VLOOKUP(H43,Baza!A:D,4,FALSE)))</f>
        <v/>
      </c>
      <c r="M43" s="276" t="e">
        <f t="shared" si="4"/>
        <v>#N/A</v>
      </c>
      <c r="N43" s="276">
        <v>41</v>
      </c>
      <c r="O43" s="280"/>
    </row>
    <row r="44" spans="1:15">
      <c r="B44" s="410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69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4" t="str">
        <f>IF(ISERROR(VLOOKUP(H44,Baza!A:D,4,FALSE)),"",(VLOOKUP(H44,Baza!A:D,4,FALSE)))</f>
        <v/>
      </c>
      <c r="M44" s="276" t="e">
        <f t="shared" si="4"/>
        <v>#N/A</v>
      </c>
      <c r="N44" s="276">
        <v>42</v>
      </c>
      <c r="O44" s="280"/>
    </row>
    <row r="45" spans="1:15">
      <c r="B45" s="410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69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4" t="str">
        <f>IF(ISERROR(VLOOKUP(H45,Baza!A:D,4,FALSE)),"",(VLOOKUP(H45,Baza!A:D,4,FALSE)))</f>
        <v/>
      </c>
      <c r="M45" s="276" t="e">
        <f t="shared" si="4"/>
        <v>#N/A</v>
      </c>
      <c r="N45" s="276">
        <v>43</v>
      </c>
      <c r="O45" s="280"/>
    </row>
    <row r="46" spans="1:15" ht="16.5" thickBot="1">
      <c r="B46" s="413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69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4" t="str">
        <f>IF(ISERROR(VLOOKUP(H46,Baza!A:D,4,FALSE)),"",(VLOOKUP(H46,Baza!A:D,4,FALSE)))</f>
        <v/>
      </c>
      <c r="M46" s="276" t="e">
        <f t="shared" si="4"/>
        <v>#N/A</v>
      </c>
      <c r="N46" s="276">
        <v>44</v>
      </c>
      <c r="O46" s="280"/>
    </row>
    <row r="47" spans="1:15">
      <c r="B47" s="409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69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4" t="str">
        <f>IF(ISERROR(VLOOKUP(H47,Baza!A:D,4,FALSE)),"",(VLOOKUP(H47,Baza!A:D,4,FALSE)))</f>
        <v/>
      </c>
      <c r="M47" s="276" t="e">
        <f t="shared" si="4"/>
        <v>#N/A</v>
      </c>
      <c r="N47" s="276">
        <v>45</v>
      </c>
      <c r="O47" s="280"/>
    </row>
    <row r="48" spans="1:15">
      <c r="B48" s="410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69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4" t="str">
        <f>IF(ISERROR(VLOOKUP(H48,Baza!A:D,4,FALSE)),"",(VLOOKUP(H48,Baza!A:D,4,FALSE)))</f>
        <v/>
      </c>
      <c r="M48" s="276" t="e">
        <f t="shared" si="4"/>
        <v>#N/A</v>
      </c>
      <c r="N48" s="276">
        <v>46</v>
      </c>
      <c r="O48" s="280"/>
    </row>
    <row r="49" spans="2:15">
      <c r="B49" s="410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69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4" t="str">
        <f>IF(ISERROR(VLOOKUP(H49,Baza!A:D,4,FALSE)),"",(VLOOKUP(H49,Baza!A:D,4,FALSE)))</f>
        <v/>
      </c>
      <c r="M49" s="276" t="e">
        <f t="shared" si="4"/>
        <v>#N/A</v>
      </c>
      <c r="N49" s="276">
        <v>47</v>
      </c>
      <c r="O49" s="280"/>
    </row>
    <row r="50" spans="2:15" ht="16.5" thickBot="1">
      <c r="B50" s="411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69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4" t="str">
        <f>IF(ISERROR(VLOOKUP(H50,Baza!A:D,4,FALSE)),"",(VLOOKUP(H50,Baza!A:D,4,FALSE)))</f>
        <v/>
      </c>
      <c r="M50" s="276" t="e">
        <f t="shared" si="4"/>
        <v>#N/A</v>
      </c>
      <c r="N50" s="276">
        <v>48</v>
      </c>
      <c r="O50" s="280"/>
    </row>
    <row r="51" spans="2:15">
      <c r="B51" s="412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69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4" t="str">
        <f>IF(ISERROR(VLOOKUP(H51,Baza!A:D,4,FALSE)),"",(VLOOKUP(H51,Baza!A:D,4,FALSE)))</f>
        <v/>
      </c>
      <c r="M51" s="276" t="e">
        <f t="shared" si="4"/>
        <v>#N/A</v>
      </c>
      <c r="N51" s="276">
        <v>49</v>
      </c>
      <c r="O51" s="280"/>
    </row>
    <row r="52" spans="2:15">
      <c r="B52" s="410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69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4" t="str">
        <f>IF(ISERROR(VLOOKUP(H52,Baza!A:D,4,FALSE)),"",(VLOOKUP(H52,Baza!A:D,4,FALSE)))</f>
        <v/>
      </c>
      <c r="M52" s="276" t="e">
        <f t="shared" si="4"/>
        <v>#N/A</v>
      </c>
      <c r="N52" s="276">
        <v>50</v>
      </c>
      <c r="O52" s="280"/>
    </row>
    <row r="53" spans="2:15">
      <c r="B53" s="410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69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4" t="str">
        <f>IF(ISERROR(VLOOKUP(H53,Baza!A:D,4,FALSE)),"",(VLOOKUP(H53,Baza!A:D,4,FALSE)))</f>
        <v/>
      </c>
      <c r="M53" s="276" t="e">
        <f t="shared" si="4"/>
        <v>#N/A</v>
      </c>
      <c r="N53" s="276">
        <v>51</v>
      </c>
      <c r="O53" s="280"/>
    </row>
    <row r="54" spans="2:15" ht="16.5" thickBot="1">
      <c r="B54" s="413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69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4" t="str">
        <f>IF(ISERROR(VLOOKUP(H54,Baza!A:D,4,FALSE)),"",(VLOOKUP(H54,Baza!A:D,4,FALSE)))</f>
        <v/>
      </c>
      <c r="M54" s="276" t="e">
        <f t="shared" si="4"/>
        <v>#N/A</v>
      </c>
      <c r="N54" s="276">
        <v>52</v>
      </c>
      <c r="O54" s="280"/>
    </row>
    <row r="55" spans="2:15">
      <c r="B55" s="409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69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4" t="str">
        <f>IF(ISERROR(VLOOKUP(H55,Baza!A:D,4,FALSE)),"",(VLOOKUP(H55,Baza!A:D,4,FALSE)))</f>
        <v/>
      </c>
      <c r="M55" s="276" t="e">
        <f t="shared" si="4"/>
        <v>#N/A</v>
      </c>
      <c r="N55" s="276">
        <v>53</v>
      </c>
      <c r="O55" s="280"/>
    </row>
    <row r="56" spans="2:15">
      <c r="B56" s="410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69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4" t="str">
        <f>IF(ISERROR(VLOOKUP(H56,Baza!A:D,4,FALSE)),"",(VLOOKUP(H56,Baza!A:D,4,FALSE)))</f>
        <v/>
      </c>
      <c r="M56" s="276" t="e">
        <f t="shared" si="4"/>
        <v>#N/A</v>
      </c>
      <c r="N56" s="276">
        <v>54</v>
      </c>
      <c r="O56" s="280"/>
    </row>
    <row r="57" spans="2:15">
      <c r="B57" s="410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69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4" t="str">
        <f>IF(ISERROR(VLOOKUP(H57,Baza!A:D,4,FALSE)),"",(VLOOKUP(H57,Baza!A:D,4,FALSE)))</f>
        <v/>
      </c>
      <c r="M57" s="276" t="e">
        <f t="shared" si="4"/>
        <v>#N/A</v>
      </c>
      <c r="N57" s="276">
        <v>55</v>
      </c>
      <c r="O57" s="280"/>
    </row>
    <row r="58" spans="2:15" ht="16.5" thickBot="1">
      <c r="B58" s="411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69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4" t="str">
        <f>IF(ISERROR(VLOOKUP(H58,Baza!A:D,4,FALSE)),"",(VLOOKUP(H58,Baza!A:D,4,FALSE)))</f>
        <v/>
      </c>
      <c r="M58" s="276" t="e">
        <f t="shared" si="4"/>
        <v>#N/A</v>
      </c>
      <c r="N58" s="276">
        <v>56</v>
      </c>
      <c r="O58" s="280"/>
    </row>
    <row r="59" spans="2:15">
      <c r="B59" s="412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69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4" t="str">
        <f>IF(ISERROR(VLOOKUP(H59,Baza!A:D,4,FALSE)),"",(VLOOKUP(H59,Baza!A:D,4,FALSE)))</f>
        <v/>
      </c>
      <c r="M59" s="276" t="e">
        <f t="shared" si="4"/>
        <v>#N/A</v>
      </c>
      <c r="N59" s="276">
        <v>57</v>
      </c>
      <c r="O59" s="280"/>
    </row>
    <row r="60" spans="2:15">
      <c r="B60" s="410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69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4" t="str">
        <f>IF(ISERROR(VLOOKUP(H60,Baza!A:D,4,FALSE)),"",(VLOOKUP(H60,Baza!A:D,4,FALSE)))</f>
        <v/>
      </c>
      <c r="M60" s="276" t="e">
        <f t="shared" si="4"/>
        <v>#N/A</v>
      </c>
      <c r="N60" s="276">
        <v>58</v>
      </c>
      <c r="O60" s="280"/>
    </row>
    <row r="61" spans="2:15">
      <c r="B61" s="410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69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4" t="str">
        <f>IF(ISERROR(VLOOKUP(H61,Baza!A:D,4,FALSE)),"",(VLOOKUP(H61,Baza!A:D,4,FALSE)))</f>
        <v/>
      </c>
      <c r="M61" s="276" t="e">
        <f t="shared" si="4"/>
        <v>#N/A</v>
      </c>
      <c r="N61" s="276">
        <v>59</v>
      </c>
      <c r="O61" s="280"/>
    </row>
    <row r="62" spans="2:15" ht="16.5" thickBot="1">
      <c r="B62" s="413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69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4" t="str">
        <f>IF(ISERROR(VLOOKUP(H62,Baza!A:D,4,FALSE)),"",(VLOOKUP(H62,Baza!A:D,4,FALSE)))</f>
        <v/>
      </c>
      <c r="M62" s="276" t="e">
        <f t="shared" si="4"/>
        <v>#N/A</v>
      </c>
      <c r="N62" s="276">
        <v>60</v>
      </c>
      <c r="O62" s="280"/>
    </row>
    <row r="63" spans="2:15">
      <c r="B63" s="409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69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4" t="str">
        <f>IF(ISERROR(VLOOKUP(H63,Baza!A:D,4,FALSE)),"",(VLOOKUP(H63,Baza!A:D,4,FALSE)))</f>
        <v/>
      </c>
      <c r="M63" s="276" t="e">
        <f t="shared" si="4"/>
        <v>#N/A</v>
      </c>
      <c r="N63" s="276">
        <v>61</v>
      </c>
      <c r="O63" s="280"/>
    </row>
    <row r="64" spans="2:15">
      <c r="B64" s="410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69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4" t="str">
        <f>IF(ISERROR(VLOOKUP(H64,Baza!A:D,4,FALSE)),"",(VLOOKUP(H64,Baza!A:D,4,FALSE)))</f>
        <v/>
      </c>
      <c r="M64" s="276" t="e">
        <f t="shared" si="4"/>
        <v>#N/A</v>
      </c>
      <c r="N64" s="276">
        <v>62</v>
      </c>
      <c r="O64" s="280"/>
    </row>
    <row r="65" spans="2:15">
      <c r="B65" s="410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69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4" t="str">
        <f>IF(ISERROR(VLOOKUP(H65,Baza!A:D,4,FALSE)),"",(VLOOKUP(H65,Baza!A:D,4,FALSE)))</f>
        <v/>
      </c>
      <c r="M65" s="276" t="e">
        <f t="shared" si="4"/>
        <v>#N/A</v>
      </c>
      <c r="N65" s="276">
        <v>63</v>
      </c>
      <c r="O65" s="280"/>
    </row>
    <row r="66" spans="2:15" ht="16.5" thickBot="1">
      <c r="B66" s="411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69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4" t="str">
        <f>IF(ISERROR(VLOOKUP(H66,Baza!A:D,4,FALSE)),"",(VLOOKUP(H66,Baza!A:D,4,FALSE)))</f>
        <v/>
      </c>
      <c r="M66" s="276" t="e">
        <f t="shared" si="4"/>
        <v>#N/A</v>
      </c>
      <c r="N66" s="276">
        <v>64</v>
      </c>
      <c r="O66" s="280"/>
    </row>
    <row r="67" spans="2:15" hidden="1">
      <c r="B67" s="409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4" t="str">
        <f>IF(ISERROR(VLOOKUP(H67,Baza!A:D,4,FALSE)),"",(VLOOKUP(H67,Baza!A:D,4,FALSE)))</f>
        <v/>
      </c>
    </row>
    <row r="68" spans="2:15" ht="16.5" hidden="1" thickBot="1">
      <c r="B68" s="410"/>
      <c r="C68" s="284">
        <v>66</v>
      </c>
      <c r="D68" s="278" t="str">
        <f t="shared" ref="D68:D98" si="5">IF(ISERROR(VLOOKUP(C68,$G$3:$I$66,3,FALSE)),"",(VLOOKUP(C68,$G$3:$I$66,3,FALSE)))</f>
        <v/>
      </c>
      <c r="E68" s="279"/>
      <c r="F68" s="276">
        <v>66</v>
      </c>
      <c r="I68" s="290"/>
      <c r="J68" s="280"/>
      <c r="K68" s="354" t="str">
        <f>IF(ISERROR(VLOOKUP(H68,Baza!A:D,4,FALSE)),"",(VLOOKUP(H68,Baza!A:D,4,FALSE)))</f>
        <v/>
      </c>
    </row>
    <row r="69" spans="2:15" ht="16.5" hidden="1" thickBot="1">
      <c r="B69" s="410"/>
      <c r="C69" s="284">
        <v>67</v>
      </c>
      <c r="D69" s="278" t="str">
        <f t="shared" si="5"/>
        <v/>
      </c>
      <c r="E69" s="279"/>
      <c r="F69" s="276">
        <v>67</v>
      </c>
      <c r="I69" s="290"/>
      <c r="J69" s="280"/>
      <c r="K69" s="354" t="str">
        <f>IF(ISERROR(VLOOKUP(H69,Baza!A:D,4,FALSE)),"",(VLOOKUP(H69,Baza!A:D,4,FALSE)))</f>
        <v/>
      </c>
    </row>
    <row r="70" spans="2:15" ht="16.5" hidden="1" thickBot="1">
      <c r="B70" s="411"/>
      <c r="C70" s="285">
        <v>68</v>
      </c>
      <c r="D70" s="278" t="str">
        <f t="shared" si="5"/>
        <v/>
      </c>
      <c r="E70" s="279"/>
      <c r="F70" s="276">
        <v>68</v>
      </c>
      <c r="I70" s="290"/>
      <c r="J70" s="280"/>
      <c r="K70" s="354" t="str">
        <f>IF(ISERROR(VLOOKUP(H70,Baza!A:D,4,FALSE)),"",(VLOOKUP(H70,Baza!A:D,4,FALSE)))</f>
        <v/>
      </c>
    </row>
    <row r="71" spans="2:15" ht="16.5" hidden="1" thickBot="1">
      <c r="B71" s="409" t="s">
        <v>98</v>
      </c>
      <c r="C71" s="286">
        <v>69</v>
      </c>
      <c r="D71" s="278" t="str">
        <f t="shared" si="5"/>
        <v/>
      </c>
      <c r="E71" s="279"/>
      <c r="F71" s="276">
        <v>69</v>
      </c>
      <c r="I71" s="290"/>
      <c r="J71" s="280"/>
      <c r="K71" s="354" t="str">
        <f>IF(ISERROR(VLOOKUP(H71,Baza!A:D,4,FALSE)),"",(VLOOKUP(H71,Baza!A:D,4,FALSE)))</f>
        <v/>
      </c>
    </row>
    <row r="72" spans="2:15" ht="16.5" hidden="1" thickBot="1">
      <c r="B72" s="410"/>
      <c r="C72" s="284">
        <v>70</v>
      </c>
      <c r="D72" s="278" t="str">
        <f t="shared" si="5"/>
        <v/>
      </c>
      <c r="E72" s="279"/>
      <c r="F72" s="276">
        <v>70</v>
      </c>
      <c r="I72" s="290"/>
      <c r="J72" s="280"/>
      <c r="K72" s="354" t="str">
        <f>IF(ISERROR(VLOOKUP(H72,Baza!A:D,4,FALSE)),"",(VLOOKUP(H72,Baza!A:D,4,FALSE)))</f>
        <v/>
      </c>
    </row>
    <row r="73" spans="2:15" ht="16.5" hidden="1" thickBot="1">
      <c r="B73" s="410"/>
      <c r="C73" s="284">
        <v>71</v>
      </c>
      <c r="D73" s="278" t="str">
        <f t="shared" si="5"/>
        <v/>
      </c>
      <c r="E73" s="279"/>
      <c r="F73" s="276">
        <v>71</v>
      </c>
      <c r="I73" s="290"/>
      <c r="J73" s="280"/>
      <c r="K73" s="354" t="str">
        <f>IF(ISERROR(VLOOKUP(H73,Baza!A:D,4,FALSE)),"",(VLOOKUP(H73,Baza!A:D,4,FALSE)))</f>
        <v/>
      </c>
    </row>
    <row r="74" spans="2:15" ht="16.5" hidden="1" thickBot="1">
      <c r="B74" s="411"/>
      <c r="C74" s="285">
        <v>72</v>
      </c>
      <c r="D74" s="278" t="str">
        <f t="shared" si="5"/>
        <v/>
      </c>
      <c r="E74" s="279"/>
      <c r="F74" s="276">
        <v>72</v>
      </c>
      <c r="I74" s="290"/>
      <c r="J74" s="280"/>
      <c r="K74" s="354" t="str">
        <f>IF(ISERROR(VLOOKUP(H74,Baza!A:D,4,FALSE)),"",(VLOOKUP(H74,Baza!A:D,4,FALSE)))</f>
        <v/>
      </c>
    </row>
    <row r="75" spans="2:15" ht="16.5" hidden="1" thickBot="1">
      <c r="B75" s="409" t="s">
        <v>99</v>
      </c>
      <c r="C75" s="283">
        <v>73</v>
      </c>
      <c r="D75" s="278" t="str">
        <f t="shared" si="5"/>
        <v/>
      </c>
      <c r="E75" s="279"/>
      <c r="F75" s="276">
        <v>73</v>
      </c>
      <c r="I75" s="290"/>
      <c r="J75" s="280"/>
      <c r="K75" s="354" t="str">
        <f>IF(ISERROR(VLOOKUP(H75,Baza!A:D,4,FALSE)),"",(VLOOKUP(H75,Baza!A:D,4,FALSE)))</f>
        <v/>
      </c>
    </row>
    <row r="76" spans="2:15" ht="16.5" hidden="1" thickBot="1">
      <c r="B76" s="410"/>
      <c r="C76" s="284">
        <v>74</v>
      </c>
      <c r="D76" s="278" t="str">
        <f t="shared" si="5"/>
        <v/>
      </c>
      <c r="E76" s="279"/>
      <c r="F76" s="276">
        <v>74</v>
      </c>
      <c r="I76" s="290"/>
      <c r="J76" s="280"/>
      <c r="K76" s="354" t="str">
        <f>IF(ISERROR(VLOOKUP(H76,Baza!A:D,4,FALSE)),"",(VLOOKUP(H76,Baza!A:D,4,FALSE)))</f>
        <v/>
      </c>
    </row>
    <row r="77" spans="2:15" ht="16.5" hidden="1" thickBot="1">
      <c r="B77" s="410"/>
      <c r="C77" s="284">
        <v>75</v>
      </c>
      <c r="D77" s="278" t="str">
        <f t="shared" si="5"/>
        <v/>
      </c>
      <c r="E77" s="279"/>
      <c r="F77" s="276">
        <v>75</v>
      </c>
      <c r="I77" s="290"/>
      <c r="J77" s="280"/>
      <c r="K77" s="354" t="str">
        <f>IF(ISERROR(VLOOKUP(H77,Baza!A:D,4,FALSE)),"",(VLOOKUP(H77,Baza!A:D,4,FALSE)))</f>
        <v/>
      </c>
    </row>
    <row r="78" spans="2:15" ht="16.5" hidden="1" thickBot="1">
      <c r="B78" s="411"/>
      <c r="C78" s="285">
        <v>76</v>
      </c>
      <c r="D78" s="278" t="str">
        <f t="shared" si="5"/>
        <v/>
      </c>
      <c r="E78" s="279"/>
      <c r="F78" s="276">
        <v>76</v>
      </c>
      <c r="I78" s="290"/>
      <c r="J78" s="280"/>
      <c r="K78" s="354" t="str">
        <f>IF(ISERROR(VLOOKUP(H78,Baza!A:D,4,FALSE)),"",(VLOOKUP(H78,Baza!A:D,4,FALSE)))</f>
        <v/>
      </c>
    </row>
    <row r="79" spans="2:15" ht="16.5" hidden="1" thickBot="1">
      <c r="B79" s="409" t="s">
        <v>100</v>
      </c>
      <c r="C79" s="286">
        <v>77</v>
      </c>
      <c r="D79" s="278" t="str">
        <f t="shared" si="5"/>
        <v/>
      </c>
      <c r="E79" s="279"/>
      <c r="F79" s="276">
        <v>77</v>
      </c>
      <c r="I79" s="290"/>
      <c r="J79" s="280"/>
      <c r="K79" s="354" t="str">
        <f>IF(ISERROR(VLOOKUP(H79,Baza!A:D,4,FALSE)),"",(VLOOKUP(H79,Baza!A:D,4,FALSE)))</f>
        <v/>
      </c>
    </row>
    <row r="80" spans="2:15" ht="16.5" hidden="1" thickBot="1">
      <c r="B80" s="410"/>
      <c r="C80" s="284">
        <v>78</v>
      </c>
      <c r="D80" s="278" t="str">
        <f t="shared" si="5"/>
        <v/>
      </c>
      <c r="E80" s="279"/>
      <c r="F80" s="276">
        <v>78</v>
      </c>
      <c r="I80" s="290"/>
      <c r="J80" s="280"/>
      <c r="K80" s="354" t="str">
        <f>IF(ISERROR(VLOOKUP(H80,Baza!A:D,4,FALSE)),"",(VLOOKUP(H80,Baza!A:D,4,FALSE)))</f>
        <v/>
      </c>
    </row>
    <row r="81" spans="2:11" ht="16.5" hidden="1" thickBot="1">
      <c r="B81" s="410"/>
      <c r="C81" s="284">
        <v>79</v>
      </c>
      <c r="D81" s="278" t="str">
        <f t="shared" si="5"/>
        <v/>
      </c>
      <c r="E81" s="279"/>
      <c r="F81" s="276">
        <v>79</v>
      </c>
      <c r="I81" s="290"/>
      <c r="J81" s="280"/>
      <c r="K81" s="354" t="str">
        <f>IF(ISERROR(VLOOKUP(H81,Baza!A:D,4,FALSE)),"",(VLOOKUP(H81,Baza!A:D,4,FALSE)))</f>
        <v/>
      </c>
    </row>
    <row r="82" spans="2:11" ht="16.5" hidden="1" thickBot="1">
      <c r="B82" s="411"/>
      <c r="C82" s="285">
        <v>80</v>
      </c>
      <c r="D82" s="278" t="str">
        <f t="shared" si="5"/>
        <v/>
      </c>
      <c r="E82" s="279"/>
      <c r="F82" s="276">
        <v>80</v>
      </c>
      <c r="I82" s="290"/>
      <c r="J82" s="280"/>
      <c r="K82" s="354" t="str">
        <f>IF(ISERROR(VLOOKUP(H82,Baza!A:D,4,FALSE)),"",(VLOOKUP(H82,Baza!A:D,4,FALSE)))</f>
        <v/>
      </c>
    </row>
    <row r="83" spans="2:11" ht="16.5" hidden="1" thickBot="1">
      <c r="B83" s="409" t="s">
        <v>101</v>
      </c>
      <c r="C83" s="283">
        <v>81</v>
      </c>
      <c r="D83" s="278" t="str">
        <f t="shared" si="5"/>
        <v/>
      </c>
      <c r="E83" s="279"/>
      <c r="F83" s="276">
        <v>81</v>
      </c>
      <c r="I83" s="290"/>
      <c r="J83" s="280"/>
      <c r="K83" s="354" t="str">
        <f>IF(ISERROR(VLOOKUP(H83,Baza!A:D,4,FALSE)),"",(VLOOKUP(H83,Baza!A:D,4,FALSE)))</f>
        <v/>
      </c>
    </row>
    <row r="84" spans="2:11" ht="16.5" hidden="1" thickBot="1">
      <c r="B84" s="410"/>
      <c r="C84" s="284">
        <v>82</v>
      </c>
      <c r="D84" s="278" t="str">
        <f t="shared" si="5"/>
        <v/>
      </c>
      <c r="E84" s="279"/>
      <c r="F84" s="276">
        <v>82</v>
      </c>
      <c r="I84" s="290"/>
      <c r="J84" s="280"/>
      <c r="K84" s="354" t="str">
        <f>IF(ISERROR(VLOOKUP(H84,Baza!A:D,4,FALSE)),"",(VLOOKUP(H84,Baza!A:D,4,FALSE)))</f>
        <v/>
      </c>
    </row>
    <row r="85" spans="2:11" ht="16.5" hidden="1" thickBot="1">
      <c r="B85" s="410"/>
      <c r="C85" s="284">
        <v>83</v>
      </c>
      <c r="D85" s="278" t="str">
        <f t="shared" si="5"/>
        <v/>
      </c>
      <c r="E85" s="279"/>
      <c r="F85" s="276">
        <v>83</v>
      </c>
      <c r="I85" s="290"/>
      <c r="J85" s="280"/>
      <c r="K85" s="354" t="str">
        <f>IF(ISERROR(VLOOKUP(H85,Baza!A:D,4,FALSE)),"",(VLOOKUP(H85,Baza!A:D,4,FALSE)))</f>
        <v/>
      </c>
    </row>
    <row r="86" spans="2:11" ht="16.5" hidden="1" thickBot="1">
      <c r="B86" s="411"/>
      <c r="C86" s="285">
        <v>84</v>
      </c>
      <c r="D86" s="278" t="str">
        <f t="shared" si="5"/>
        <v/>
      </c>
      <c r="E86" s="279"/>
      <c r="F86" s="276">
        <v>84</v>
      </c>
      <c r="I86" s="290"/>
      <c r="J86" s="280"/>
      <c r="K86" s="354" t="str">
        <f>IF(ISERROR(VLOOKUP(H86,Baza!A:D,4,FALSE)),"",(VLOOKUP(H86,Baza!A:D,4,FALSE)))</f>
        <v/>
      </c>
    </row>
    <row r="87" spans="2:11" ht="16.5" hidden="1" thickBot="1">
      <c r="B87" s="409" t="s">
        <v>102</v>
      </c>
      <c r="C87" s="286">
        <v>85</v>
      </c>
      <c r="D87" s="278" t="str">
        <f t="shared" si="5"/>
        <v/>
      </c>
      <c r="E87" s="279"/>
      <c r="F87" s="276">
        <v>85</v>
      </c>
      <c r="I87" s="290"/>
      <c r="J87" s="280"/>
      <c r="K87" s="354" t="str">
        <f>IF(ISERROR(VLOOKUP(H87,Baza!A:D,4,FALSE)),"",(VLOOKUP(H87,Baza!A:D,4,FALSE)))</f>
        <v/>
      </c>
    </row>
    <row r="88" spans="2:11" ht="16.5" hidden="1" thickBot="1">
      <c r="B88" s="410"/>
      <c r="C88" s="284">
        <v>86</v>
      </c>
      <c r="D88" s="278" t="str">
        <f t="shared" si="5"/>
        <v/>
      </c>
      <c r="E88" s="279"/>
      <c r="F88" s="276">
        <v>86</v>
      </c>
      <c r="I88" s="290"/>
      <c r="J88" s="280"/>
      <c r="K88" s="354" t="str">
        <f>IF(ISERROR(VLOOKUP(H88,Baza!A:D,4,FALSE)),"",(VLOOKUP(H88,Baza!A:D,4,FALSE)))</f>
        <v/>
      </c>
    </row>
    <row r="89" spans="2:11" ht="16.5" hidden="1" thickBot="1">
      <c r="B89" s="410"/>
      <c r="C89" s="284">
        <v>87</v>
      </c>
      <c r="D89" s="278" t="str">
        <f t="shared" si="5"/>
        <v/>
      </c>
      <c r="E89" s="279"/>
      <c r="F89" s="276">
        <v>87</v>
      </c>
      <c r="I89" s="290"/>
      <c r="J89" s="280"/>
      <c r="K89" s="354" t="str">
        <f>IF(ISERROR(VLOOKUP(H89,Baza!A:D,4,FALSE)),"",(VLOOKUP(H89,Baza!A:D,4,FALSE)))</f>
        <v/>
      </c>
    </row>
    <row r="90" spans="2:11" ht="16.5" hidden="1" thickBot="1">
      <c r="B90" s="411"/>
      <c r="C90" s="285">
        <v>88</v>
      </c>
      <c r="D90" s="278" t="str">
        <f t="shared" si="5"/>
        <v/>
      </c>
      <c r="E90" s="279"/>
      <c r="F90" s="276">
        <v>88</v>
      </c>
      <c r="I90" s="290"/>
      <c r="J90" s="280"/>
      <c r="K90" s="354" t="str">
        <f>IF(ISERROR(VLOOKUP(H90,Baza!A:D,4,FALSE)),"",(VLOOKUP(H90,Baza!A:D,4,FALSE)))</f>
        <v/>
      </c>
    </row>
    <row r="91" spans="2:11" ht="16.5" hidden="1" thickBot="1">
      <c r="B91" s="409" t="s">
        <v>103</v>
      </c>
      <c r="C91" s="283">
        <v>89</v>
      </c>
      <c r="D91" s="278" t="str">
        <f t="shared" si="5"/>
        <v/>
      </c>
      <c r="E91" s="279"/>
      <c r="F91" s="276">
        <v>89</v>
      </c>
      <c r="I91" s="290"/>
      <c r="J91" s="280"/>
      <c r="K91" s="354" t="str">
        <f>IF(ISERROR(VLOOKUP(H91,Baza!A:D,4,FALSE)),"",(VLOOKUP(H91,Baza!A:D,4,FALSE)))</f>
        <v/>
      </c>
    </row>
    <row r="92" spans="2:11" ht="16.5" hidden="1" thickBot="1">
      <c r="B92" s="410"/>
      <c r="C92" s="284">
        <v>90</v>
      </c>
      <c r="D92" s="278" t="str">
        <f t="shared" si="5"/>
        <v/>
      </c>
      <c r="E92" s="279"/>
      <c r="F92" s="276">
        <v>90</v>
      </c>
      <c r="I92" s="290"/>
      <c r="J92" s="280"/>
      <c r="K92" s="354" t="str">
        <f>IF(ISERROR(VLOOKUP(H92,Baza!A:D,4,FALSE)),"",(VLOOKUP(H92,Baza!A:D,4,FALSE)))</f>
        <v/>
      </c>
    </row>
    <row r="93" spans="2:11" ht="16.5" hidden="1" thickBot="1">
      <c r="B93" s="410"/>
      <c r="C93" s="284">
        <v>91</v>
      </c>
      <c r="D93" s="278" t="str">
        <f t="shared" si="5"/>
        <v/>
      </c>
      <c r="E93" s="279"/>
      <c r="F93" s="276">
        <v>91</v>
      </c>
      <c r="I93" s="290"/>
      <c r="J93" s="280"/>
      <c r="K93" s="354" t="str">
        <f>IF(ISERROR(VLOOKUP(H93,Baza!A:D,4,FALSE)),"",(VLOOKUP(H93,Baza!A:D,4,FALSE)))</f>
        <v/>
      </c>
    </row>
    <row r="94" spans="2:11" ht="16.5" hidden="1" thickBot="1">
      <c r="B94" s="411"/>
      <c r="C94" s="285">
        <v>92</v>
      </c>
      <c r="D94" s="278" t="str">
        <f t="shared" si="5"/>
        <v/>
      </c>
      <c r="E94" s="279"/>
      <c r="F94" s="276">
        <v>92</v>
      </c>
      <c r="I94" s="290"/>
      <c r="J94" s="280"/>
      <c r="K94" s="354" t="str">
        <f>IF(ISERROR(VLOOKUP(H94,Baza!A:D,4,FALSE)),"",(VLOOKUP(H94,Baza!A:D,4,FALSE)))</f>
        <v/>
      </c>
    </row>
    <row r="95" spans="2:11" ht="16.5" hidden="1" thickBot="1">
      <c r="B95" s="409" t="s">
        <v>104</v>
      </c>
      <c r="C95" s="286">
        <v>93</v>
      </c>
      <c r="D95" s="278" t="str">
        <f t="shared" si="5"/>
        <v/>
      </c>
      <c r="E95" s="279"/>
      <c r="F95" s="276">
        <v>93</v>
      </c>
      <c r="I95" s="290"/>
      <c r="J95" s="280"/>
      <c r="K95" s="354" t="str">
        <f>IF(ISERROR(VLOOKUP(H95,Baza!A:D,4,FALSE)),"",(VLOOKUP(H95,Baza!A:D,4,FALSE)))</f>
        <v/>
      </c>
    </row>
    <row r="96" spans="2:11" ht="16.5" hidden="1" thickBot="1">
      <c r="B96" s="410"/>
      <c r="C96" s="284">
        <v>94</v>
      </c>
      <c r="D96" s="278" t="str">
        <f t="shared" si="5"/>
        <v/>
      </c>
      <c r="E96" s="279"/>
      <c r="F96" s="276">
        <v>94</v>
      </c>
      <c r="I96" s="290"/>
      <c r="J96" s="280"/>
      <c r="K96" s="354" t="str">
        <f>IF(ISERROR(VLOOKUP(H96,Baza!A:D,4,FALSE)),"",(VLOOKUP(H96,Baza!A:D,4,FALSE)))</f>
        <v/>
      </c>
    </row>
    <row r="97" spans="2:11" ht="16.5" hidden="1" thickBot="1">
      <c r="B97" s="410"/>
      <c r="C97" s="284">
        <v>95</v>
      </c>
      <c r="D97" s="278" t="str">
        <f t="shared" si="5"/>
        <v/>
      </c>
      <c r="E97" s="279"/>
      <c r="F97" s="276">
        <v>95</v>
      </c>
      <c r="I97" s="290"/>
      <c r="J97" s="280"/>
      <c r="K97" s="354" t="str">
        <f>IF(ISERROR(VLOOKUP(H97,Baza!A:D,4,FALSE)),"",(VLOOKUP(H97,Baza!A:D,4,FALSE)))</f>
        <v/>
      </c>
    </row>
    <row r="98" spans="2:11" ht="16.5" hidden="1" thickBot="1">
      <c r="B98" s="411"/>
      <c r="C98" s="285">
        <v>96</v>
      </c>
      <c r="D98" s="278" t="str">
        <f t="shared" si="5"/>
        <v/>
      </c>
      <c r="E98" s="279"/>
      <c r="F98" s="276">
        <v>96</v>
      </c>
      <c r="I98" s="290"/>
      <c r="J98" s="280"/>
      <c r="K98" s="354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H7" sqref="H7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98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Сара С.Стојановска (183)</v>
      </c>
      <c r="G4" s="35">
        <f>E4+4</f>
        <v>9</v>
      </c>
      <c r="H4" s="36" t="str">
        <f>IF(VLOOKUP(G4,PARTICIPANTS!$C$3:$D$98,2,FALSE)="","",(VLOOKUP(G4,PARTICIPANTS!$C$3:$D$98,2,FALSE)))</f>
        <v>Сара Чипевска (148)</v>
      </c>
      <c r="I4" s="35">
        <f>G4+4</f>
        <v>13</v>
      </c>
      <c r="J4" s="36" t="str">
        <f>IF(VLOOKUP(I4,PARTICIPANTS!$C$3:$D$98,2,FALSE)="","",(VLOOKUP(I4,PARTICIPANTS!$C$3:$D$98,2,FALSE)))</f>
        <v>Васе Богоеска (192)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Емилија Марковска (195)</v>
      </c>
      <c r="E5" s="35">
        <f t="shared" ref="E5:I7" si="0">C5+4</f>
        <v>6</v>
      </c>
      <c r="F5" s="36" t="str">
        <f>IF(VLOOKUP(E5,PARTICIPANTS!$C$3:$D$98,2,FALSE)="","",(VLOOKUP(E5,PARTICIPANTS!$C$3:$D$98,2,FALSE)))</f>
        <v>Фани Јованоска (193)</v>
      </c>
      <c r="G5" s="35">
        <f t="shared" si="0"/>
        <v>10</v>
      </c>
      <c r="H5" s="36" t="str">
        <f>IF(VLOOKUP(G5,PARTICIPANTS!$C$3:$D$98,2,FALSE)="","",(VLOOKUP(G5,PARTICIPANTS!$C$3:$D$98,2,FALSE)))</f>
        <v>Софија Хасану (194)</v>
      </c>
      <c r="I5" s="35">
        <f t="shared" si="0"/>
        <v>14</v>
      </c>
      <c r="J5" s="36" t="str">
        <f>IF(VLOOKUP(I5,PARTICIPANTS!$C$3:$D$98,2,FALSE)="","",(VLOOKUP(I5,PARTICIPANTS!$C$3:$D$98,2,FALSE)))</f>
        <v>Изабела Ковачовска (140)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Сара Ризовска (339)</v>
      </c>
      <c r="E6" s="35">
        <f t="shared" si="0"/>
        <v>7</v>
      </c>
      <c r="F6" s="36" t="str">
        <f>IF(VLOOKUP(E6,PARTICIPANTS!$C$3:$D$98,2,FALSE)="","",(VLOOKUP(E6,PARTICIPANTS!$C$3:$D$98,2,FALSE)))</f>
        <v>Моника Стајковска (337)</v>
      </c>
      <c r="G6" s="35">
        <f t="shared" si="0"/>
        <v>11</v>
      </c>
      <c r="H6" s="36" t="str">
        <f>IF(VLOOKUP(G6,PARTICIPANTS!$C$3:$D$98,2,FALSE)="","",(VLOOKUP(G6,PARTICIPANTS!$C$3:$D$98,2,FALSE)))</f>
        <v>Сара А.Стојановска (182)</v>
      </c>
      <c r="I6" s="35">
        <f t="shared" si="0"/>
        <v>15</v>
      </c>
      <c r="J6" s="36" t="str">
        <f>IF(VLOOKUP(I6,PARTICIPANTS!$C$3:$D$98,2,FALSE)="","",(VLOOKUP(I6,PARTICIPANTS!$C$3:$D$98,2,FALSE)))</f>
        <v>Михаела Чипевска (149)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Евгенија Пармачка</v>
      </c>
      <c r="G7" s="35">
        <f t="shared" si="0"/>
        <v>12</v>
      </c>
      <c r="H7" s="36" t="str">
        <f>IF(VLOOKUP(G7,PARTICIPANTS!$C$3:$D$98,2,FALSE)="","",(VLOOKUP(G7,PARTICIPANTS!$C$3:$D$98,2,FALSE)))</f>
        <v>Благица Печинска</v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2" t="s">
        <v>444</v>
      </c>
      <c r="C2" s="373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4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5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1" t="s">
        <v>196</v>
      </c>
      <c r="C69" s="392" t="s">
        <v>197</v>
      </c>
    </row>
    <row r="70" spans="1:3">
      <c r="A70" s="261">
        <v>70</v>
      </c>
      <c r="B70" s="391" t="s">
        <v>198</v>
      </c>
      <c r="C70" s="392" t="s">
        <v>197</v>
      </c>
    </row>
    <row r="71" spans="1:3">
      <c r="A71" s="261">
        <v>71</v>
      </c>
      <c r="B71" s="391" t="s">
        <v>199</v>
      </c>
      <c r="C71" s="392" t="s">
        <v>197</v>
      </c>
    </row>
    <row r="72" spans="1:3">
      <c r="A72" s="261">
        <v>72</v>
      </c>
      <c r="B72" s="391" t="s">
        <v>200</v>
      </c>
      <c r="C72" s="392" t="s">
        <v>197</v>
      </c>
    </row>
    <row r="73" spans="1:3">
      <c r="A73" s="261">
        <v>73</v>
      </c>
      <c r="B73" s="391" t="s">
        <v>201</v>
      </c>
      <c r="C73" s="392" t="s">
        <v>197</v>
      </c>
    </row>
    <row r="74" spans="1:3">
      <c r="A74" s="261">
        <v>74</v>
      </c>
      <c r="B74" s="391" t="s">
        <v>202</v>
      </c>
      <c r="C74" s="392" t="s">
        <v>197</v>
      </c>
    </row>
    <row r="75" spans="1:3">
      <c r="A75" s="261">
        <v>75</v>
      </c>
      <c r="B75" s="391" t="s">
        <v>203</v>
      </c>
      <c r="C75" s="392" t="s">
        <v>197</v>
      </c>
    </row>
    <row r="76" spans="1:3">
      <c r="A76" s="261">
        <v>76</v>
      </c>
      <c r="B76" s="267" t="s">
        <v>204</v>
      </c>
      <c r="C76" s="392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6" t="s">
        <v>273</v>
      </c>
      <c r="C138" s="101" t="s">
        <v>713</v>
      </c>
    </row>
    <row r="139" spans="1:3">
      <c r="A139" s="261">
        <v>140</v>
      </c>
      <c r="B139" s="377" t="s">
        <v>275</v>
      </c>
      <c r="C139" s="101" t="s">
        <v>713</v>
      </c>
    </row>
    <row r="140" spans="1:3">
      <c r="A140" s="261">
        <v>141</v>
      </c>
      <c r="B140" s="377" t="s">
        <v>276</v>
      </c>
      <c r="C140" s="101" t="s">
        <v>713</v>
      </c>
    </row>
    <row r="141" spans="1:3">
      <c r="A141" s="261">
        <v>142</v>
      </c>
      <c r="B141" s="377" t="s">
        <v>277</v>
      </c>
      <c r="C141" s="101" t="s">
        <v>274</v>
      </c>
    </row>
    <row r="142" spans="1:3">
      <c r="A142" s="261">
        <v>143</v>
      </c>
      <c r="B142" s="377" t="s">
        <v>278</v>
      </c>
      <c r="C142" s="101" t="s">
        <v>714</v>
      </c>
    </row>
    <row r="143" spans="1:3">
      <c r="A143" s="261">
        <v>144</v>
      </c>
      <c r="B143" s="377" t="s">
        <v>279</v>
      </c>
      <c r="C143" s="101" t="s">
        <v>715</v>
      </c>
    </row>
    <row r="144" spans="1:3">
      <c r="A144" s="261">
        <v>145</v>
      </c>
      <c r="B144" s="377" t="s">
        <v>280</v>
      </c>
      <c r="C144" s="101" t="s">
        <v>274</v>
      </c>
    </row>
    <row r="145" spans="1:3">
      <c r="A145" s="261">
        <v>146</v>
      </c>
      <c r="B145" s="377" t="s">
        <v>281</v>
      </c>
      <c r="C145" s="101" t="s">
        <v>274</v>
      </c>
    </row>
    <row r="146" spans="1:3">
      <c r="A146" s="261">
        <v>147</v>
      </c>
      <c r="B146" s="377" t="s">
        <v>282</v>
      </c>
      <c r="C146" s="101" t="s">
        <v>274</v>
      </c>
    </row>
    <row r="147" spans="1:3">
      <c r="A147" s="261">
        <v>148</v>
      </c>
      <c r="B147" s="377" t="s">
        <v>283</v>
      </c>
      <c r="C147" s="101" t="s">
        <v>715</v>
      </c>
    </row>
    <row r="148" spans="1:3">
      <c r="A148" s="261">
        <v>149</v>
      </c>
      <c r="B148" s="377" t="s">
        <v>284</v>
      </c>
      <c r="C148" s="101" t="s">
        <v>713</v>
      </c>
    </row>
    <row r="149" spans="1:3">
      <c r="A149" s="261">
        <v>150</v>
      </c>
      <c r="B149" s="377" t="s">
        <v>285</v>
      </c>
      <c r="C149" s="101" t="s">
        <v>713</v>
      </c>
    </row>
    <row r="150" spans="1:3">
      <c r="A150" s="265">
        <v>151</v>
      </c>
      <c r="B150" s="393" t="s">
        <v>286</v>
      </c>
      <c r="C150" s="183" t="s">
        <v>274</v>
      </c>
    </row>
    <row r="151" spans="1:3">
      <c r="A151" s="261">
        <v>152</v>
      </c>
      <c r="B151" s="377" t="s">
        <v>287</v>
      </c>
      <c r="C151" s="101" t="s">
        <v>274</v>
      </c>
    </row>
    <row r="152" spans="1:3">
      <c r="A152" s="261">
        <v>153</v>
      </c>
      <c r="B152" s="377" t="s">
        <v>288</v>
      </c>
      <c r="C152" s="101" t="s">
        <v>715</v>
      </c>
    </row>
    <row r="153" spans="1:3">
      <c r="A153" s="261">
        <v>154</v>
      </c>
      <c r="B153" s="378" t="s">
        <v>289</v>
      </c>
      <c r="C153" s="101" t="s">
        <v>274</v>
      </c>
    </row>
    <row r="154" spans="1:3">
      <c r="A154" s="261">
        <v>155</v>
      </c>
      <c r="B154" s="378" t="s">
        <v>290</v>
      </c>
      <c r="C154" s="101" t="s">
        <v>274</v>
      </c>
    </row>
    <row r="155" spans="1:3">
      <c r="A155" s="261">
        <v>156</v>
      </c>
      <c r="B155" s="378" t="s">
        <v>291</v>
      </c>
      <c r="C155" s="101" t="s">
        <v>274</v>
      </c>
    </row>
    <row r="156" spans="1:3">
      <c r="A156" s="261">
        <v>157</v>
      </c>
      <c r="B156" s="377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4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4" t="s">
        <v>294</v>
      </c>
    </row>
    <row r="163" spans="1:3">
      <c r="A163" s="261">
        <v>164</v>
      </c>
      <c r="B163" s="395" t="s">
        <v>300</v>
      </c>
      <c r="C163" s="266" t="s">
        <v>197</v>
      </c>
    </row>
    <row r="164" spans="1:3">
      <c r="A164" s="261">
        <v>165</v>
      </c>
      <c r="B164" s="379" t="s">
        <v>301</v>
      </c>
      <c r="C164" s="101" t="s">
        <v>642</v>
      </c>
    </row>
    <row r="165" spans="1:3">
      <c r="A165" s="261">
        <v>166</v>
      </c>
      <c r="B165" s="379" t="s">
        <v>302</v>
      </c>
      <c r="C165" s="101" t="s">
        <v>642</v>
      </c>
    </row>
    <row r="166" spans="1:3">
      <c r="A166" s="261">
        <v>167</v>
      </c>
      <c r="B166" s="379" t="s">
        <v>303</v>
      </c>
      <c r="C166" s="101" t="s">
        <v>642</v>
      </c>
    </row>
    <row r="167" spans="1:3">
      <c r="A167" s="261">
        <v>168</v>
      </c>
      <c r="B167" s="379" t="s">
        <v>304</v>
      </c>
      <c r="C167" s="101" t="s">
        <v>642</v>
      </c>
    </row>
    <row r="168" spans="1:3" ht="15.75" thickBot="1">
      <c r="A168" s="269">
        <v>169</v>
      </c>
      <c r="B168" s="380" t="s">
        <v>305</v>
      </c>
      <c r="C168" s="108" t="s">
        <v>642</v>
      </c>
    </row>
    <row r="169" spans="1:3">
      <c r="A169" s="260">
        <v>170</v>
      </c>
      <c r="B169" s="381" t="s">
        <v>306</v>
      </c>
      <c r="C169" s="374" t="s">
        <v>642</v>
      </c>
    </row>
    <row r="170" spans="1:3">
      <c r="A170" s="261">
        <v>171</v>
      </c>
      <c r="B170" s="379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5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6" t="s">
        <v>314</v>
      </c>
      <c r="C176" s="374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4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2" t="s">
        <v>333</v>
      </c>
      <c r="C196" s="101" t="s">
        <v>334</v>
      </c>
    </row>
    <row r="197" spans="1:3">
      <c r="A197" s="261">
        <v>198</v>
      </c>
      <c r="B197" s="350" t="s">
        <v>335</v>
      </c>
      <c r="C197" s="101" t="s">
        <v>334</v>
      </c>
    </row>
    <row r="198" spans="1:3">
      <c r="A198" s="261">
        <v>199</v>
      </c>
      <c r="B198" s="350" t="s">
        <v>336</v>
      </c>
      <c r="C198" s="101" t="s">
        <v>334</v>
      </c>
    </row>
    <row r="199" spans="1:3">
      <c r="A199" s="261">
        <v>200</v>
      </c>
      <c r="B199" s="350" t="s">
        <v>337</v>
      </c>
      <c r="C199" s="101" t="s">
        <v>334</v>
      </c>
    </row>
    <row r="200" spans="1:3">
      <c r="A200" s="261">
        <v>201</v>
      </c>
      <c r="B200" s="350" t="s">
        <v>338</v>
      </c>
      <c r="C200" s="101" t="s">
        <v>334</v>
      </c>
    </row>
    <row r="201" spans="1:3">
      <c r="A201" s="261">
        <v>202</v>
      </c>
      <c r="B201" s="350" t="s">
        <v>339</v>
      </c>
      <c r="C201" s="101" t="s">
        <v>334</v>
      </c>
    </row>
    <row r="202" spans="1:3">
      <c r="A202" s="261">
        <v>203</v>
      </c>
      <c r="B202" s="350" t="s">
        <v>340</v>
      </c>
      <c r="C202" s="101" t="s">
        <v>334</v>
      </c>
    </row>
    <row r="203" spans="1:3">
      <c r="A203" s="261">
        <v>204</v>
      </c>
      <c r="B203" s="350" t="s">
        <v>341</v>
      </c>
      <c r="C203" s="101" t="s">
        <v>334</v>
      </c>
    </row>
    <row r="204" spans="1:3">
      <c r="A204" s="261">
        <v>205</v>
      </c>
      <c r="B204" s="350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3" t="s">
        <v>356</v>
      </c>
      <c r="C220" s="384" t="s">
        <v>357</v>
      </c>
    </row>
    <row r="221" spans="1:3">
      <c r="A221" s="261">
        <v>222</v>
      </c>
      <c r="B221" s="383" t="s">
        <v>358</v>
      </c>
      <c r="C221" s="384" t="s">
        <v>357</v>
      </c>
    </row>
    <row r="222" spans="1:3">
      <c r="A222" s="261">
        <v>223</v>
      </c>
      <c r="B222" s="383" t="s">
        <v>359</v>
      </c>
      <c r="C222" s="384" t="s">
        <v>357</v>
      </c>
    </row>
    <row r="223" spans="1:3">
      <c r="A223" s="261">
        <v>224</v>
      </c>
      <c r="B223" s="383" t="s">
        <v>360</v>
      </c>
      <c r="C223" s="384" t="s">
        <v>357</v>
      </c>
    </row>
    <row r="224" spans="1:3">
      <c r="A224" s="261">
        <v>225</v>
      </c>
      <c r="B224" s="383" t="s">
        <v>361</v>
      </c>
      <c r="C224" s="384" t="s">
        <v>357</v>
      </c>
    </row>
    <row r="225" spans="1:3">
      <c r="A225" s="261">
        <v>226</v>
      </c>
      <c r="B225" s="350" t="s">
        <v>362</v>
      </c>
      <c r="C225" s="384" t="s">
        <v>363</v>
      </c>
    </row>
    <row r="226" spans="1:3">
      <c r="A226" s="261">
        <v>227</v>
      </c>
      <c r="B226" s="350" t="s">
        <v>364</v>
      </c>
      <c r="C226" s="384" t="s">
        <v>363</v>
      </c>
    </row>
    <row r="227" spans="1:3">
      <c r="A227" s="261">
        <v>228</v>
      </c>
      <c r="B227" s="350" t="s">
        <v>365</v>
      </c>
      <c r="C227" s="384" t="s">
        <v>363</v>
      </c>
    </row>
    <row r="228" spans="1:3">
      <c r="A228" s="261">
        <v>229</v>
      </c>
      <c r="B228" s="350" t="s">
        <v>366</v>
      </c>
      <c r="C228" s="384" t="s">
        <v>363</v>
      </c>
    </row>
    <row r="229" spans="1:3">
      <c r="A229" s="261">
        <v>230</v>
      </c>
      <c r="B229" s="350" t="s">
        <v>367</v>
      </c>
      <c r="C229" s="384" t="s">
        <v>264</v>
      </c>
    </row>
    <row r="230" spans="1:3">
      <c r="A230" s="261">
        <v>231</v>
      </c>
      <c r="B230" s="350" t="s">
        <v>368</v>
      </c>
      <c r="C230" s="384" t="s">
        <v>363</v>
      </c>
    </row>
    <row r="231" spans="1:3">
      <c r="A231" s="261">
        <v>232</v>
      </c>
      <c r="B231" s="350" t="s">
        <v>369</v>
      </c>
      <c r="C231" s="384" t="s">
        <v>363</v>
      </c>
    </row>
    <row r="232" spans="1:3">
      <c r="A232" s="261">
        <v>233</v>
      </c>
      <c r="B232" s="350" t="s">
        <v>370</v>
      </c>
      <c r="C232" s="384" t="s">
        <v>363</v>
      </c>
    </row>
    <row r="233" spans="1:3">
      <c r="A233" s="261">
        <v>234</v>
      </c>
      <c r="B233" s="350" t="s">
        <v>371</v>
      </c>
      <c r="C233" s="384" t="s">
        <v>363</v>
      </c>
    </row>
    <row r="234" spans="1:3">
      <c r="A234" s="261">
        <v>235</v>
      </c>
      <c r="B234" s="350" t="s">
        <v>372</v>
      </c>
      <c r="C234" s="384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5">
        <v>241</v>
      </c>
      <c r="B240" s="274" t="s">
        <v>378</v>
      </c>
      <c r="C240" s="385" t="s">
        <v>644</v>
      </c>
    </row>
    <row r="241" spans="1:3">
      <c r="A241" s="273">
        <v>242</v>
      </c>
      <c r="B241" s="396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4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7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4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4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4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6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68"/>
      <c r="E429" s="366"/>
      <c r="F429" s="367"/>
      <c r="G429" s="366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68"/>
      <c r="E430" s="366"/>
      <c r="F430" s="367"/>
      <c r="G430" s="366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68"/>
      <c r="E431" s="366"/>
      <c r="F431" s="367"/>
      <c r="G431" s="366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68"/>
      <c r="E432" s="366"/>
      <c r="F432" s="367"/>
      <c r="G432" s="366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68"/>
      <c r="E433" s="366"/>
      <c r="F433" s="367"/>
      <c r="G433" s="366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68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7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>Ана Стојановска (181)</v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>Емилија Марковска (195)</v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>Сара Ризовска (339)</v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Емилија Марковска (195)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Емилија Марковска (195)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Сара Ризовска (339)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Сара Ризовска (339)</v>
      </c>
      <c r="D18" s="166">
        <v>2</v>
      </c>
      <c r="E18" s="167" t="str">
        <f>IF(C5="","",VLOOKUP(D18,$B$3:$E$6,2,FALSE))</f>
        <v>Емилија Марковска (195)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6" workbookViewId="0">
      <selection activeCell="K18" sqref="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64" t="str">
        <f>IF(ISERROR(INDEX($C$3:$C$6,MATCH(W2,$T$3:$T$6,0))),"",(INDEX($C$3:$C$6,MATCH(W2,$T$3:$T$6,0))))</f>
        <v>Ана Стојановска (181)</v>
      </c>
      <c r="Y2" s="465"/>
      <c r="Z2" s="466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>Ана Стојановска (181)</v>
      </c>
      <c r="D3" s="436"/>
      <c r="E3" s="43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38</v>
      </c>
      <c r="R3" s="438">
        <f>IF(ISERROR(IF(AND(T9="",T13="",T17=""),"",SUM(AB3:AD3)+(N3-O3)/1000)+(AK3/10000)),"",IF(AND(T9="",T13="",T17=""),"",SUM(AB3:AD3)+(N3-O3)/1000)+(AK3/10000)+(AG3/100000))</f>
        <v>4.0096800000000004</v>
      </c>
      <c r="S3" s="438"/>
      <c r="T3" s="138">
        <f>IF(ISERROR(IF(C3="","",RANK(R3,$R$3:$S$6,0))),"",IF(C3="","",RANK(R3,$R$3:$S$6,0)))</f>
        <v>1</v>
      </c>
      <c r="U3" s="9"/>
      <c r="V3" s="9"/>
      <c r="W3" s="7">
        <v>2</v>
      </c>
      <c r="X3" s="464" t="str">
        <f t="shared" ref="X3:X5" si="0">IF(ISERROR(INDEX($C$3:$C$6,MATCH(W3,$T$3:$T$6,0))),"",(INDEX($C$3:$C$6,MATCH(W3,$T$3:$T$6,0))))</f>
        <v>Емилија Марковска (195)</v>
      </c>
      <c r="Y3" s="465"/>
      <c r="Z3" s="46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0</v>
      </c>
      <c r="AK3" s="433">
        <f>SUM(AH3:AJ3)-SUM(AM3:AO3)</f>
        <v>30</v>
      </c>
      <c r="AL3" s="434"/>
      <c r="AM3" s="10">
        <f>AH5</f>
        <v>18</v>
      </c>
      <c r="AN3" s="10">
        <f>AI4</f>
        <v>20</v>
      </c>
      <c r="AO3" s="10">
        <f>AJ6</f>
        <v>0</v>
      </c>
      <c r="AP3" s="9">
        <f>SUM(AM3:AO3)</f>
        <v>38</v>
      </c>
    </row>
    <row r="4" spans="2:47" ht="24" customHeight="1">
      <c r="B4" s="127">
        <v>2</v>
      </c>
      <c r="C4" s="435" t="str">
        <f>IF(GROUPS!D5="","",GROUPS!D5)</f>
        <v>Емилија Марковска (195)</v>
      </c>
      <c r="D4" s="436"/>
      <c r="E4" s="43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56</v>
      </c>
      <c r="Q4" s="137">
        <f>IF(AND(T10="",U13="",U18=""),"",AP4)</f>
        <v>55</v>
      </c>
      <c r="R4" s="438">
        <f>IF(ISERROR(IF(AND(T10="",U13="",U18=""),"",SUM(AB4:AD4)+(N4-O4)/1000)+(AK4/10000)+(AG4/100000)),"",IF(AND(T10="",U13="",U18=""),"",SUM(AB4:AD4)+(N4-O4)/1000)+(AK4/10000)+(AG4/100000))</f>
        <v>3.0006600000000003</v>
      </c>
      <c r="S4" s="438"/>
      <c r="T4" s="138">
        <f>IF(ISERROR(IF(C4="","",RANK(R4,$R$3:$S$6,0))),"",IF(C4="","",RANK(R4,$R$3:$S$6,0)))</f>
        <v>2</v>
      </c>
      <c r="U4" s="9"/>
      <c r="V4" s="9"/>
      <c r="W4" s="7">
        <v>3</v>
      </c>
      <c r="X4" s="461" t="str">
        <f t="shared" si="0"/>
        <v>Сара Ризовска (339)</v>
      </c>
      <c r="Y4" s="462"/>
      <c r="Z4" s="46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36</v>
      </c>
      <c r="AK4" s="433">
        <f t="shared" ref="AK4:AK6" si="2">SUM(AH4:AJ4)-SUM(AM4:AO4)</f>
        <v>1</v>
      </c>
      <c r="AL4" s="434"/>
      <c r="AM4" s="10">
        <f>AH6</f>
        <v>0</v>
      </c>
      <c r="AN4" s="10">
        <f>AI3</f>
        <v>33</v>
      </c>
      <c r="AO4" s="10">
        <f>AJ5</f>
        <v>22</v>
      </c>
      <c r="AP4" s="9">
        <f t="shared" ref="AP4:AP6" si="3">SUM(AM4:AO4)</f>
        <v>55</v>
      </c>
    </row>
    <row r="5" spans="2:47" ht="24" customHeight="1">
      <c r="B5" s="127">
        <v>3</v>
      </c>
      <c r="C5" s="435" t="str">
        <f>IF(GROUPS!D6="","",GROUPS!D6)</f>
        <v>Сара Ризовска (339)</v>
      </c>
      <c r="D5" s="436"/>
      <c r="E5" s="43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40</v>
      </c>
      <c r="Q5" s="137">
        <f>IF(AND(U9="",T14="",T18=""),"",AP5)</f>
        <v>71</v>
      </c>
      <c r="R5" s="438">
        <f>IF(ISERROR(IF(AND(U9="",T14="",T18=""),"",SUM(AB5:AD5)+(N5-O5)/1000)+(AK5/10000)+(AG5/100000)),"",IF(AND(U9="",T14="",T18=""),"",SUM(AB5:AD5)+(N5-O5)/1000)+(AK5/10000)+(AG5/100000))</f>
        <v>1.9912999999999998</v>
      </c>
      <c r="S5" s="438"/>
      <c r="T5" s="138">
        <f>IF(ISERROR(IF(C5="","",RANK(R5,$R$3:$S$6,0))),"",IF(C5="","",RANK(R5,$R$3:$S$6,0)))</f>
        <v>3</v>
      </c>
      <c r="U5" s="9"/>
      <c r="V5" s="9"/>
      <c r="W5" s="7">
        <v>4</v>
      </c>
      <c r="X5" s="461" t="str">
        <f t="shared" si="0"/>
        <v/>
      </c>
      <c r="Y5" s="462"/>
      <c r="Z5" s="46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40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22</v>
      </c>
      <c r="AK5" s="433">
        <f t="shared" si="2"/>
        <v>-31</v>
      </c>
      <c r="AL5" s="434"/>
      <c r="AM5" s="10">
        <f>AH3</f>
        <v>35</v>
      </c>
      <c r="AN5" s="10">
        <f>AI6</f>
        <v>0</v>
      </c>
      <c r="AO5" s="10">
        <f>AJ4</f>
        <v>36</v>
      </c>
      <c r="AP5" s="9">
        <f t="shared" si="3"/>
        <v>71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164</v>
      </c>
      <c r="Q7" s="153">
        <f>SUM(Q3:Q6)</f>
        <v>164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Сара Ризовска (339)</v>
      </c>
      <c r="F9" s="158">
        <v>13</v>
      </c>
      <c r="G9" s="159">
        <v>11</v>
      </c>
      <c r="H9" s="160">
        <v>11</v>
      </c>
      <c r="I9" s="159">
        <v>2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5</v>
      </c>
      <c r="H13" s="160">
        <v>11</v>
      </c>
      <c r="I13" s="159">
        <v>6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Емилија Марковска (195)</v>
      </c>
      <c r="F18" s="168">
        <v>6</v>
      </c>
      <c r="G18" s="169">
        <v>11</v>
      </c>
      <c r="H18" s="170">
        <v>12</v>
      </c>
      <c r="I18" s="169">
        <v>14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3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>Сара С.Стојановска (183)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IF(GROUPS!F4="","",GROUPS!F4)</f>
        <v>Сара С.Стојановска (183)</v>
      </c>
      <c r="D3" s="436"/>
      <c r="E3" s="437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131</v>
      </c>
      <c r="Q3" s="137">
        <f>IF(AND(T9="",T13="",T17=""),"",AP3)</f>
        <v>94</v>
      </c>
      <c r="R3" s="438">
        <f>IF(ISERROR(IF(AND(T9="",T13="",T17=""),"",SUM(AB3:AD3)+(N3-O3)/1000)+(AK3/10000)),"",IF(AND(T9="",T13="",T17=""),"",SUM(AB3:AD3)+(N3-O3)/1000)+(AK3/10000)+(AG3/100000))</f>
        <v>6.0110100000000006</v>
      </c>
      <c r="S3" s="438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Фани Јованоска (193)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131</v>
      </c>
      <c r="AH3" s="10">
        <f>F9+H9+J9+L9+N9+P9+R9</f>
        <v>47</v>
      </c>
      <c r="AI3" s="10">
        <f>F13+H13+J13+L13+N13+P13+R13</f>
        <v>51</v>
      </c>
      <c r="AJ3" s="10">
        <f>F17+H17+J17+L17+N17+P17+R17</f>
        <v>33</v>
      </c>
      <c r="AK3" s="433">
        <f>SUM(AH3:AJ3)-SUM(AM3:AO3)</f>
        <v>37</v>
      </c>
      <c r="AL3" s="434"/>
      <c r="AM3" s="10">
        <f>AH5</f>
        <v>39</v>
      </c>
      <c r="AN3" s="10">
        <f>AI4</f>
        <v>44</v>
      </c>
      <c r="AO3" s="10">
        <f>AJ6</f>
        <v>11</v>
      </c>
      <c r="AP3" s="9">
        <f>SUM(AM3:AO3)</f>
        <v>94</v>
      </c>
    </row>
    <row r="4" spans="2:47" ht="24" customHeight="1">
      <c r="B4" s="127">
        <v>2</v>
      </c>
      <c r="C4" s="435" t="str">
        <f>IF(GROUPS!F5="","",GROUPS!F5)</f>
        <v>Фани Јованоска (193)</v>
      </c>
      <c r="D4" s="436"/>
      <c r="E4" s="437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2</v>
      </c>
      <c r="N4" s="134">
        <f>IF(AND(T10="",U13="",U18=""),"",SUM(F4,J4,L4))</f>
        <v>8</v>
      </c>
      <c r="O4" s="135">
        <f>IF(AND(T10="",U13="",U18=""),"",SUM(G4,K4,M4))</f>
        <v>7</v>
      </c>
      <c r="P4" s="136">
        <f>IF(AND(T10="",U13="",U18=""),"",AG4)</f>
        <v>138</v>
      </c>
      <c r="Q4" s="137">
        <f>IF(AND(T10="",U13="",U18=""),"",AP4)</f>
        <v>131</v>
      </c>
      <c r="R4" s="438">
        <f>IF(ISERROR(IF(AND(T10="",U13="",U18=""),"",SUM(AB4:AD4)+(N4-O4)/1000)+(AK4/10000)+(AG4/100000)),"",IF(AND(T10="",U13="",U18=""),"",SUM(AB4:AD4)+(N4-O4)/1000)+(AK4/10000)+(AG4/100000))</f>
        <v>5.0030800000000006</v>
      </c>
      <c r="S4" s="438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Моника Стајковска (337)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138</v>
      </c>
      <c r="AH4" s="10">
        <f>F10+H10+J10+L10+N10+P10+R10</f>
        <v>47</v>
      </c>
      <c r="AI4" s="10">
        <f>G13+I13+K13+M13+O13+Q13+S13</f>
        <v>44</v>
      </c>
      <c r="AJ4" s="10">
        <f>G18+I18+K18+M18+O18+Q18+S18</f>
        <v>47</v>
      </c>
      <c r="AK4" s="433">
        <f t="shared" ref="AK4:AK6" si="2">SUM(AH4:AJ4)-SUM(AM4:AO4)</f>
        <v>7</v>
      </c>
      <c r="AL4" s="434"/>
      <c r="AM4" s="10">
        <f>AH6</f>
        <v>38</v>
      </c>
      <c r="AN4" s="10">
        <f>AI3</f>
        <v>51</v>
      </c>
      <c r="AO4" s="10">
        <f>AJ5</f>
        <v>42</v>
      </c>
      <c r="AP4" s="9">
        <f t="shared" ref="AP4:AP6" si="3">SUM(AM4:AO4)</f>
        <v>131</v>
      </c>
    </row>
    <row r="5" spans="2:47" ht="24" customHeight="1">
      <c r="B5" s="127">
        <v>3</v>
      </c>
      <c r="C5" s="435" t="str">
        <f>IF(GROUPS!F6="","",GROUPS!F6)</f>
        <v>Моника Стајковска (337)</v>
      </c>
      <c r="D5" s="436"/>
      <c r="E5" s="437"/>
      <c r="F5" s="139">
        <f>U9</f>
        <v>1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6</v>
      </c>
      <c r="P5" s="136">
        <f>IF(AND(U9="",T14="",T18=""),"",AG5)</f>
        <v>114</v>
      </c>
      <c r="Q5" s="137">
        <f>IF(AND(U9="",T14="",T18=""),"",AP5)</f>
        <v>116</v>
      </c>
      <c r="R5" s="438">
        <f>IF(ISERROR(IF(AND(U9="",T14="",T18=""),"",SUM(AB5:AD5)+(N5-O5)/1000)+(AK5/10000)+(AG5/100000)),"",IF(AND(U9="",T14="",T18=""),"",SUM(AB5:AD5)+(N5-O5)/1000)+(AK5/10000)+(AG5/100000))</f>
        <v>4.0009399999999999</v>
      </c>
      <c r="S5" s="438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>Евгенија Пармачка</v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114</v>
      </c>
      <c r="AH5" s="10">
        <f>G9+I9+K9+M9+O9+Q9+S9</f>
        <v>39</v>
      </c>
      <c r="AI5" s="10">
        <f>F14+H14+J14+L14+N14+P14+R14</f>
        <v>33</v>
      </c>
      <c r="AJ5" s="10">
        <f>F18+H18+J18+L18+N18+P18+R18</f>
        <v>42</v>
      </c>
      <c r="AK5" s="433">
        <f t="shared" si="2"/>
        <v>-2</v>
      </c>
      <c r="AL5" s="434"/>
      <c r="AM5" s="10">
        <f>AH3</f>
        <v>47</v>
      </c>
      <c r="AN5" s="10">
        <f>AI6</f>
        <v>22</v>
      </c>
      <c r="AO5" s="10">
        <f>AJ4</f>
        <v>47</v>
      </c>
      <c r="AP5" s="9">
        <f t="shared" si="3"/>
        <v>116</v>
      </c>
    </row>
    <row r="6" spans="2:47" ht="24" customHeight="1" thickBot="1">
      <c r="B6" s="142">
        <v>4</v>
      </c>
      <c r="C6" s="429" t="str">
        <f>IF(GROUPS!F7="","",GROUPS!F7)</f>
        <v>Евгенија Пармачка</v>
      </c>
      <c r="D6" s="430"/>
      <c r="E6" s="431"/>
      <c r="F6" s="14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9</v>
      </c>
      <c r="P6" s="150">
        <f>IF(AND(U10="",U14="",U17=""),"",AG6)</f>
        <v>71</v>
      </c>
      <c r="Q6" s="151">
        <f>IF(AND(U10="",U14="",U17=""),"",AP6)</f>
        <v>113</v>
      </c>
      <c r="R6" s="432">
        <f>IF(ISERROR(IF(AND(U10="",U14="",U17=""),"",SUM(AB6:AD6)+(N6-O6)/1000)+(AK6/10000)+(AG6/100000)),"",IF(AND(U10="",U14="",U17=""),"",SUM(AB6:AD6)+(N6-O6)/1000)+(AK6/10000)+(AG6/100000))</f>
        <v>2.9895100000000001</v>
      </c>
      <c r="S6" s="432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71</v>
      </c>
      <c r="AH6" s="10">
        <f>G10+I10+K10+M10+O10+Q10+S10</f>
        <v>38</v>
      </c>
      <c r="AI6" s="10">
        <f>G14+I14+K14+M14+O14+Q14+S14</f>
        <v>22</v>
      </c>
      <c r="AJ6" s="10">
        <f>G17+I17+K17+M17+O17+Q17+S17</f>
        <v>11</v>
      </c>
      <c r="AK6" s="433">
        <f t="shared" si="2"/>
        <v>-42</v>
      </c>
      <c r="AL6" s="434"/>
      <c r="AM6" s="10">
        <f>AH4</f>
        <v>47</v>
      </c>
      <c r="AN6" s="10">
        <f>AI5</f>
        <v>33</v>
      </c>
      <c r="AO6" s="10">
        <f>AJ3</f>
        <v>33</v>
      </c>
      <c r="AP6" s="9">
        <f t="shared" si="3"/>
        <v>113</v>
      </c>
    </row>
    <row r="7" spans="2:47" ht="19.5" thickBot="1">
      <c r="P7" s="153">
        <f>SUM(P3:P6)</f>
        <v>454</v>
      </c>
      <c r="Q7" s="153">
        <f>SUM(Q3:Q6)</f>
        <v>454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>Сара С.Стојановска (183)</v>
      </c>
      <c r="D9" s="156">
        <v>3</v>
      </c>
      <c r="E9" s="157" t="str">
        <f>IF(C5="","",VLOOKUP(D9,$B$3:$E$6,2,FALSE))</f>
        <v>Моника Стајковска (337)</v>
      </c>
      <c r="F9" s="158">
        <v>11</v>
      </c>
      <c r="G9" s="159">
        <v>6</v>
      </c>
      <c r="H9" s="160">
        <v>13</v>
      </c>
      <c r="I9" s="159">
        <v>15</v>
      </c>
      <c r="J9" s="158">
        <v>11</v>
      </c>
      <c r="K9" s="161">
        <v>8</v>
      </c>
      <c r="L9" s="160">
        <v>12</v>
      </c>
      <c r="M9" s="159">
        <v>10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Евгенија Пармачка</v>
      </c>
      <c r="F10" s="168">
        <v>4</v>
      </c>
      <c r="G10" s="169">
        <v>11</v>
      </c>
      <c r="H10" s="170">
        <v>10</v>
      </c>
      <c r="I10" s="169">
        <v>12</v>
      </c>
      <c r="J10" s="168">
        <v>11</v>
      </c>
      <c r="K10" s="171">
        <v>4</v>
      </c>
      <c r="L10" s="170">
        <v>11</v>
      </c>
      <c r="M10" s="169">
        <v>6</v>
      </c>
      <c r="N10" s="168">
        <v>11</v>
      </c>
      <c r="O10" s="171">
        <v>5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>Сара С.Стојановска (183)</v>
      </c>
      <c r="D13" s="156">
        <v>2</v>
      </c>
      <c r="E13" s="157" t="str">
        <f>IF(C4="","",VLOOKUP(D13,$B$3:$E$6,2,FALSE))</f>
        <v>Фани Јованоска (193)</v>
      </c>
      <c r="F13" s="158">
        <v>8</v>
      </c>
      <c r="G13" s="159">
        <v>11</v>
      </c>
      <c r="H13" s="160">
        <v>11</v>
      </c>
      <c r="I13" s="159">
        <v>7</v>
      </c>
      <c r="J13" s="158">
        <v>10</v>
      </c>
      <c r="K13" s="161">
        <v>12</v>
      </c>
      <c r="L13" s="160">
        <v>11</v>
      </c>
      <c r="M13" s="159">
        <v>8</v>
      </c>
      <c r="N13" s="158">
        <v>11</v>
      </c>
      <c r="O13" s="161">
        <v>6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>Евгенија Пармачка</v>
      </c>
      <c r="F14" s="168">
        <v>11</v>
      </c>
      <c r="G14" s="169">
        <v>5</v>
      </c>
      <c r="H14" s="170">
        <v>11</v>
      </c>
      <c r="I14" s="169">
        <v>8</v>
      </c>
      <c r="J14" s="168">
        <v>11</v>
      </c>
      <c r="K14" s="171">
        <v>9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>Сара С.Стојановска (183)</v>
      </c>
      <c r="D17" s="156">
        <v>4</v>
      </c>
      <c r="E17" s="157" t="str">
        <f>IF(C6="","",VLOOKUP(D17,$B$3:$E$6,2,FALSE))</f>
        <v>Евгенија Пармачка</v>
      </c>
      <c r="F17" s="158">
        <v>11</v>
      </c>
      <c r="G17" s="159">
        <v>2</v>
      </c>
      <c r="H17" s="160">
        <v>11</v>
      </c>
      <c r="I17" s="159">
        <v>6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Фани Јованоска (193)</v>
      </c>
      <c r="F18" s="168">
        <v>5</v>
      </c>
      <c r="G18" s="169">
        <v>11</v>
      </c>
      <c r="H18" s="170">
        <v>7</v>
      </c>
      <c r="I18" s="169">
        <v>11</v>
      </c>
      <c r="J18" s="168">
        <v>11</v>
      </c>
      <c r="K18" s="171">
        <v>6</v>
      </c>
      <c r="L18" s="170">
        <v>11</v>
      </c>
      <c r="M18" s="169">
        <v>8</v>
      </c>
      <c r="N18" s="168">
        <v>8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7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>Софија Хасану (194)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IF(GROUPS!H4="","",GROUPS!H4)</f>
        <v>Сара Чипевска (148)</v>
      </c>
      <c r="D3" s="436"/>
      <c r="E3" s="437"/>
      <c r="F3" s="128"/>
      <c r="G3" s="129"/>
      <c r="H3" s="130">
        <f>T13</f>
        <v>0</v>
      </c>
      <c r="I3" s="131">
        <f>U13</f>
        <v>3</v>
      </c>
      <c r="J3" s="130">
        <f>T9</f>
        <v>1</v>
      </c>
      <c r="K3" s="132">
        <f>U9</f>
        <v>3</v>
      </c>
      <c r="L3" s="130">
        <f>T17</f>
        <v>3</v>
      </c>
      <c r="M3" s="133">
        <f>U17</f>
        <v>0</v>
      </c>
      <c r="N3" s="134">
        <f>IF(AND(T9="",T13="",T17=""),"",SUM(H3,J3,L3))</f>
        <v>4</v>
      </c>
      <c r="O3" s="135">
        <f>IF(AND(T9="",T13="",T17=""),"",SUM(I3,K3,M3))</f>
        <v>6</v>
      </c>
      <c r="P3" s="136">
        <f>IF(AND(T9="",T13="",T17=""),"",AG3)</f>
        <v>90</v>
      </c>
      <c r="Q3" s="137">
        <f>IF(AND(T9="",T13="",T17=""),"",AP3)</f>
        <v>94</v>
      </c>
      <c r="R3" s="438">
        <f>IF(ISERROR(IF(AND(T9="",T13="",T17=""),"",SUM(AB3:AD3)+(N3-O3)/1000)+(AK3/10000)),"",IF(AND(T9="",T13="",T17=""),"",SUM(AB3:AD3)+(N3-O3)/1000)+(AK3/10000)+(AG3/100000))</f>
        <v>3.9985000000000004</v>
      </c>
      <c r="S3" s="438"/>
      <c r="T3" s="138">
        <f>IF(ISERROR(IF(C3="","",RANK(R3,$R$3:$S$6,0))),"",IF(C3="","",RANK(R3,$R$3:$S$6,0)))</f>
        <v>3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Сара А.Стојановска (182)</v>
      </c>
      <c r="Y3" s="443"/>
      <c r="Z3" s="444"/>
      <c r="AB3" s="10">
        <f>IF(H3="","",IF(H3&gt;I3,2,1))</f>
        <v>1</v>
      </c>
      <c r="AC3" s="10">
        <f>IF(J3="","",IF(J3&gt;K3,2,1))</f>
        <v>1</v>
      </c>
      <c r="AD3" s="10">
        <f>IF(L3="","",IF(L3&gt;M3,2,1))</f>
        <v>2</v>
      </c>
      <c r="AE3" s="216"/>
      <c r="AG3" s="11">
        <f>SUM(AH3:AJ3)</f>
        <v>90</v>
      </c>
      <c r="AH3" s="10">
        <f>F9+H9+J9+L9+N9+P9+R9</f>
        <v>30</v>
      </c>
      <c r="AI3" s="10">
        <f>F13+H13+J13+L13+N13+P13+R13</f>
        <v>27</v>
      </c>
      <c r="AJ3" s="10">
        <f>F17+H17+J17+L17+N17+P17+R17</f>
        <v>33</v>
      </c>
      <c r="AK3" s="433">
        <f>SUM(AH3:AJ3)-SUM(AM3:AO3)</f>
        <v>-4</v>
      </c>
      <c r="AL3" s="434"/>
      <c r="AM3" s="10">
        <f>AH5</f>
        <v>40</v>
      </c>
      <c r="AN3" s="10">
        <f>AI4</f>
        <v>35</v>
      </c>
      <c r="AO3" s="10">
        <f>AJ6</f>
        <v>19</v>
      </c>
      <c r="AP3" s="9">
        <f>SUM(AM3:AO3)</f>
        <v>94</v>
      </c>
    </row>
    <row r="4" spans="2:47" ht="24" customHeight="1">
      <c r="B4" s="127">
        <v>2</v>
      </c>
      <c r="C4" s="435" t="str">
        <f>IF(GROUPS!H5="","",GROUPS!H5)</f>
        <v>Софија Хасану (194)</v>
      </c>
      <c r="D4" s="436"/>
      <c r="E4" s="437"/>
      <c r="F4" s="139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1</v>
      </c>
      <c r="P4" s="136">
        <f>IF(AND(T10="",U13="",U18=""),"",AG4)</f>
        <v>107</v>
      </c>
      <c r="Q4" s="137">
        <f>IF(AND(T10="",U13="",U18=""),"",AP4)</f>
        <v>71</v>
      </c>
      <c r="R4" s="438">
        <f>IF(ISERROR(IF(AND(T10="",U13="",U18=""),"",SUM(AB4:AD4)+(N4-O4)/1000)+(AK4/10000)+(AG4/100000)),"",IF(AND(T10="",U13="",U18=""),"",SUM(AB4:AD4)+(N4-O4)/1000)+(AK4/10000)+(AG4/100000))</f>
        <v>6.01267</v>
      </c>
      <c r="S4" s="438"/>
      <c r="T4" s="138">
        <f>IF(ISERROR(IF(C4="","",RANK(R4,$R$3:$S$6,0))),"",IF(C4="","",RANK(R4,$R$3:$S$6,0)))</f>
        <v>1</v>
      </c>
      <c r="U4" s="9"/>
      <c r="V4" s="9"/>
      <c r="W4" s="7">
        <v>3</v>
      </c>
      <c r="X4" s="439" t="str">
        <f t="shared" si="0"/>
        <v>Сара Чипевска (148)</v>
      </c>
      <c r="Y4" s="440"/>
      <c r="Z4" s="441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107</v>
      </c>
      <c r="AH4" s="10">
        <f>F10+H10+J10+L10+N10+P10+R10</f>
        <v>33</v>
      </c>
      <c r="AI4" s="10">
        <f>G13+I13+K13+M13+O13+Q13+S13</f>
        <v>35</v>
      </c>
      <c r="AJ4" s="10">
        <f>G18+I18+K18+M18+O18+Q18+S18</f>
        <v>39</v>
      </c>
      <c r="AK4" s="433">
        <f t="shared" ref="AK4:AK6" si="2">SUM(AH4:AJ4)-SUM(AM4:AO4)</f>
        <v>36</v>
      </c>
      <c r="AL4" s="434"/>
      <c r="AM4" s="10">
        <f>AH6</f>
        <v>12</v>
      </c>
      <c r="AN4" s="10">
        <f>AI3</f>
        <v>27</v>
      </c>
      <c r="AO4" s="10">
        <f>AJ5</f>
        <v>32</v>
      </c>
      <c r="AP4" s="9">
        <f t="shared" ref="AP4:AP6" si="3">SUM(AM4:AO4)</f>
        <v>71</v>
      </c>
    </row>
    <row r="5" spans="2:47" ht="24" customHeight="1">
      <c r="B5" s="127">
        <v>3</v>
      </c>
      <c r="C5" s="435" t="str">
        <f>IF(GROUPS!H6="","",GROUPS!H6)</f>
        <v>Сара А.Стојановска (182)</v>
      </c>
      <c r="D5" s="436"/>
      <c r="E5" s="437"/>
      <c r="F5" s="139">
        <f>U9</f>
        <v>3</v>
      </c>
      <c r="G5" s="132">
        <f>T9</f>
        <v>1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7</v>
      </c>
      <c r="O5" s="135">
        <f>IF(AND(U9="",T14="",T18=""),"",SUM(G5,I5,M5))</f>
        <v>4</v>
      </c>
      <c r="P5" s="136">
        <f>IF(AND(U9="",T14="",T18=""),"",AG5)</f>
        <v>105</v>
      </c>
      <c r="Q5" s="137">
        <f>IF(AND(U9="",T14="",T18=""),"",AP5)</f>
        <v>75</v>
      </c>
      <c r="R5" s="438">
        <f>IF(ISERROR(IF(AND(U9="",T14="",T18=""),"",SUM(AB5:AD5)+(N5-O5)/1000)+(AK5/10000)+(AG5/100000)),"",IF(AND(U9="",T14="",T18=""),"",SUM(AB5:AD5)+(N5-O5)/1000)+(AK5/10000)+(AG5/100000))</f>
        <v>5.0070500000000004</v>
      </c>
      <c r="S5" s="438"/>
      <c r="T5" s="138">
        <f>IF(ISERROR(IF(C5="","",RANK(R5,$R$3:$S$6,0))),"",IF(C5="","",RANK(R5,$R$3:$S$6,0)))</f>
        <v>2</v>
      </c>
      <c r="U5" s="9"/>
      <c r="V5" s="9"/>
      <c r="W5" s="7">
        <v>4</v>
      </c>
      <c r="X5" s="439" t="str">
        <f t="shared" si="0"/>
        <v>Благица Печинска</v>
      </c>
      <c r="Y5" s="440"/>
      <c r="Z5" s="441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105</v>
      </c>
      <c r="AH5" s="10">
        <f>G9+I9+K9+M9+O9+Q9+S9</f>
        <v>40</v>
      </c>
      <c r="AI5" s="10">
        <f>F14+H14+J14+L14+N14+P14+R14</f>
        <v>33</v>
      </c>
      <c r="AJ5" s="10">
        <f>F18+H18+J18+L18+N18+P18+R18</f>
        <v>32</v>
      </c>
      <c r="AK5" s="433">
        <f t="shared" si="2"/>
        <v>30</v>
      </c>
      <c r="AL5" s="434"/>
      <c r="AM5" s="10">
        <f>AH3</f>
        <v>30</v>
      </c>
      <c r="AN5" s="10">
        <f>AI6</f>
        <v>6</v>
      </c>
      <c r="AO5" s="10">
        <f>AJ4</f>
        <v>39</v>
      </c>
      <c r="AP5" s="9">
        <f t="shared" si="3"/>
        <v>75</v>
      </c>
    </row>
    <row r="6" spans="2:47" ht="24" customHeight="1" thickBot="1">
      <c r="B6" s="142">
        <v>4</v>
      </c>
      <c r="C6" s="429" t="str">
        <f>IF(GROUPS!H7="","",GROUPS!H7)</f>
        <v>Благица Печинска</v>
      </c>
      <c r="D6" s="430"/>
      <c r="E6" s="431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37</v>
      </c>
      <c r="Q6" s="151">
        <f>IF(AND(U10="",U14="",U17=""),"",AP6)</f>
        <v>99</v>
      </c>
      <c r="R6" s="432">
        <f>IF(ISERROR(IF(AND(U10="",U14="",U17=""),"",SUM(AB6:AD6)+(N6-O6)/1000)+(AK6/10000)+(AG6/100000)),"",IF(AND(U10="",U14="",U17=""),"",SUM(AB6:AD6)+(N6-O6)/1000)+(AK6/10000)+(AG6/100000))</f>
        <v>2.9851700000000001</v>
      </c>
      <c r="S6" s="432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37</v>
      </c>
      <c r="AH6" s="10">
        <f>G10+I10+K10+M10+O10+Q10+S10</f>
        <v>12</v>
      </c>
      <c r="AI6" s="10">
        <f>G14+I14+K14+M14+O14+Q14+S14</f>
        <v>6</v>
      </c>
      <c r="AJ6" s="10">
        <f>G17+I17+K17+M17+O17+Q17+S17</f>
        <v>19</v>
      </c>
      <c r="AK6" s="433">
        <f t="shared" si="2"/>
        <v>-62</v>
      </c>
      <c r="AL6" s="434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339</v>
      </c>
      <c r="Q7" s="153">
        <f>SUM(Q3:Q6)</f>
        <v>339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>Сара Чипевска (148)</v>
      </c>
      <c r="D9" s="156">
        <v>3</v>
      </c>
      <c r="E9" s="157" t="str">
        <f>IF(C5="","",VLOOKUP(D9,$B$3:$E$6,2,FALSE))</f>
        <v>Сара А.Стојановска (182)</v>
      </c>
      <c r="F9" s="158">
        <v>4</v>
      </c>
      <c r="G9" s="159">
        <v>11</v>
      </c>
      <c r="H9" s="160">
        <v>8</v>
      </c>
      <c r="I9" s="159">
        <v>11</v>
      </c>
      <c r="J9" s="158">
        <v>11</v>
      </c>
      <c r="K9" s="161">
        <v>7</v>
      </c>
      <c r="L9" s="160">
        <v>7</v>
      </c>
      <c r="M9" s="159">
        <v>11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1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Софија Хасану (194)</v>
      </c>
      <c r="D10" s="166">
        <v>4</v>
      </c>
      <c r="E10" s="167" t="str">
        <f>IF(C6="","",VLOOKUP(D10,$B$3:$E$6,2,FALSE))</f>
        <v>Благица Печинска</v>
      </c>
      <c r="F10" s="168">
        <v>11</v>
      </c>
      <c r="G10" s="169">
        <v>4</v>
      </c>
      <c r="H10" s="170">
        <v>11</v>
      </c>
      <c r="I10" s="169">
        <v>2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>Сара Чипевска (148)</v>
      </c>
      <c r="D13" s="156">
        <v>2</v>
      </c>
      <c r="E13" s="157" t="str">
        <f>IF(C4="","",VLOOKUP(D13,$B$3:$E$6,2,FALSE))</f>
        <v>Софија Хасану (194)</v>
      </c>
      <c r="F13" s="158">
        <v>8</v>
      </c>
      <c r="G13" s="159">
        <v>11</v>
      </c>
      <c r="H13" s="160">
        <v>8</v>
      </c>
      <c r="I13" s="159">
        <v>11</v>
      </c>
      <c r="J13" s="158">
        <v>11</v>
      </c>
      <c r="K13" s="161">
        <v>13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А.Стојановска (182)</v>
      </c>
      <c r="D14" s="166">
        <v>4</v>
      </c>
      <c r="E14" s="167" t="str">
        <f>IF(C6="","",VLOOKUP(D14,$B$3:$E$6,2,FALSE))</f>
        <v>Благица Печинска</v>
      </c>
      <c r="F14" s="168">
        <v>11</v>
      </c>
      <c r="G14" s="169">
        <v>3</v>
      </c>
      <c r="H14" s="170">
        <v>11</v>
      </c>
      <c r="I14" s="169">
        <v>1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>Сара Чипевска (148)</v>
      </c>
      <c r="D17" s="156">
        <v>4</v>
      </c>
      <c r="E17" s="157" t="str">
        <f>IF(C6="","",VLOOKUP(D17,$B$3:$E$6,2,FALSE))</f>
        <v>Благица Печинска</v>
      </c>
      <c r="F17" s="158">
        <v>11</v>
      </c>
      <c r="G17" s="159">
        <v>7</v>
      </c>
      <c r="H17" s="160">
        <v>11</v>
      </c>
      <c r="I17" s="159">
        <v>9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А.Стојановска (182)</v>
      </c>
      <c r="D18" s="166">
        <v>2</v>
      </c>
      <c r="E18" s="167" t="str">
        <f>IF(C4="","",VLOOKUP(D18,$B$3:$E$6,2,FALSE))</f>
        <v>Софија Хасану (194)</v>
      </c>
      <c r="F18" s="168">
        <v>4</v>
      </c>
      <c r="G18" s="169">
        <v>11</v>
      </c>
      <c r="H18" s="170">
        <v>8</v>
      </c>
      <c r="I18" s="169">
        <v>11</v>
      </c>
      <c r="J18" s="168">
        <v>11</v>
      </c>
      <c r="K18" s="171">
        <v>6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4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>Васе Богоеска (192)</v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IF(GROUPS!J4="","",GROUPS!J4)</f>
        <v>Васе Богоеска (192)</v>
      </c>
      <c r="D3" s="467"/>
      <c r="E3" s="468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78</v>
      </c>
      <c r="Q3" s="137">
        <f>IF(AND(T9="",T13="",T17=""),"",AP3)</f>
        <v>60</v>
      </c>
      <c r="R3" s="438">
        <f>IF(ISERROR(IF(AND(T9="",T13="",T17=""),"",SUM(AB3:AD3)+(N3-O3)/1000)+(AK3/10000)),"",IF(AND(T9="",T13="",T17=""),"",SUM(AB3:AD3)+(N3-O3)/1000)+(AK3/10000)+(AG3/100000))</f>
        <v>4.0065799999999996</v>
      </c>
      <c r="S3" s="438"/>
      <c r="T3" s="138">
        <f>IF(ISERROR(IF(C3="","",RANK(R3,$R$3:$S$6,0))),"",IF(C3="","",RANK(R3,$R$3:$S$6,0)))</f>
        <v>1</v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>Изабела Ковачовска (140)</v>
      </c>
      <c r="Y3" s="443"/>
      <c r="Z3" s="44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78</v>
      </c>
      <c r="AH3" s="10">
        <f>F9+H9+J9+L9+N9+P9+R9</f>
        <v>37</v>
      </c>
      <c r="AI3" s="10">
        <f>F13+H13+J13+L13+N13+P13+R13</f>
        <v>41</v>
      </c>
      <c r="AJ3" s="10">
        <f>F17+H17+J17+L17+N17+P17+R17</f>
        <v>0</v>
      </c>
      <c r="AK3" s="433">
        <f>SUM(AH3:AJ3)-SUM(AM3:AO3)</f>
        <v>18</v>
      </c>
      <c r="AL3" s="434"/>
      <c r="AM3" s="10">
        <f>AH5</f>
        <v>31</v>
      </c>
      <c r="AN3" s="10">
        <f>AI4</f>
        <v>29</v>
      </c>
      <c r="AO3" s="10">
        <f>AJ6</f>
        <v>0</v>
      </c>
      <c r="AP3" s="9">
        <f>SUM(AM3:AO3)</f>
        <v>60</v>
      </c>
    </row>
    <row r="4" spans="2:47" ht="24" customHeight="1">
      <c r="B4" s="234">
        <v>2</v>
      </c>
      <c r="C4" s="467" t="str">
        <f>IF(GROUPS!J5="","",GROUPS!J5)</f>
        <v>Изабела Ковачовска (140)</v>
      </c>
      <c r="D4" s="467"/>
      <c r="E4" s="468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5</v>
      </c>
      <c r="P4" s="136">
        <f>IF(AND(T10="",U13="",U18=""),"",AG4)</f>
        <v>80</v>
      </c>
      <c r="Q4" s="137">
        <f>IF(AND(T10="",U13="",U18=""),"",AP4)</f>
        <v>83</v>
      </c>
      <c r="R4" s="438">
        <f>IF(ISERROR(IF(AND(T10="",U13="",U18=""),"",SUM(AB4:AD4)+(N4-O4)/1000)+(AK4/10000)+(AG4/100000)),"",IF(AND(T10="",U13="",U18=""),"",SUM(AB4:AD4)+(N4-O4)/1000)+(AK4/10000)+(AG4/100000))</f>
        <v>2.9994999999999998</v>
      </c>
      <c r="S4" s="438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Михаела Чипевска (149)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80</v>
      </c>
      <c r="AH4" s="10">
        <f>F10+H10+J10+L10+N10+P10+R10</f>
        <v>0</v>
      </c>
      <c r="AI4" s="10">
        <f>G13+I13+K13+M13+O13+Q13+S13</f>
        <v>29</v>
      </c>
      <c r="AJ4" s="10">
        <f>G18+I18+K18+M18+O18+Q18+S18</f>
        <v>51</v>
      </c>
      <c r="AK4" s="433">
        <f t="shared" ref="AK4:AK6" si="2">SUM(AH4:AJ4)-SUM(AM4:AO4)</f>
        <v>-3</v>
      </c>
      <c r="AL4" s="434"/>
      <c r="AM4" s="10">
        <f>AH6</f>
        <v>0</v>
      </c>
      <c r="AN4" s="10">
        <f>AI3</f>
        <v>41</v>
      </c>
      <c r="AO4" s="10">
        <f>AJ5</f>
        <v>42</v>
      </c>
      <c r="AP4" s="9">
        <f t="shared" ref="AP4:AP6" si="3">SUM(AM4:AO4)</f>
        <v>83</v>
      </c>
    </row>
    <row r="5" spans="2:47" ht="24" customHeight="1">
      <c r="B5" s="234">
        <v>3</v>
      </c>
      <c r="C5" s="467" t="str">
        <f>IF(GROUPS!J6="","",GROUPS!J6)</f>
        <v>Михаела Чипевска (149)</v>
      </c>
      <c r="D5" s="467"/>
      <c r="E5" s="468"/>
      <c r="F5" s="232">
        <f>U9</f>
        <v>1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73</v>
      </c>
      <c r="Q5" s="137">
        <f>IF(AND(U9="",T14="",T18=""),"",AP5)</f>
        <v>88</v>
      </c>
      <c r="R5" s="438">
        <f>IF(ISERROR(IF(AND(U9="",T14="",T18=""),"",SUM(AB5:AD5)+(N5-O5)/1000)+(AK5/10000)+(AG5/100000)),"",IF(AND(U9="",T14="",T18=""),"",SUM(AB5:AD5)+(N5-O5)/1000)+(AK5/10000)+(AG5/100000))</f>
        <v>1.9962299999999999</v>
      </c>
      <c r="S5" s="438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/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73</v>
      </c>
      <c r="AH5" s="10">
        <f>G9+I9+K9+M9+O9+Q9+S9</f>
        <v>31</v>
      </c>
      <c r="AI5" s="10">
        <f>F14+H14+J14+L14+N14+P14+R14</f>
        <v>0</v>
      </c>
      <c r="AJ5" s="10">
        <f>F18+H18+J18+L18+N18+P18+R18</f>
        <v>42</v>
      </c>
      <c r="AK5" s="433">
        <f t="shared" si="2"/>
        <v>-15</v>
      </c>
      <c r="AL5" s="434"/>
      <c r="AM5" s="10">
        <f>AH3</f>
        <v>37</v>
      </c>
      <c r="AN5" s="10">
        <f>AI6</f>
        <v>0</v>
      </c>
      <c r="AO5" s="10">
        <f>AJ4</f>
        <v>51</v>
      </c>
      <c r="AP5" s="9">
        <f t="shared" si="3"/>
        <v>88</v>
      </c>
    </row>
    <row r="6" spans="2:47" ht="24" customHeight="1" thickBot="1">
      <c r="B6" s="235">
        <v>4</v>
      </c>
      <c r="C6" s="472" t="str">
        <f>IF(GROUPS!J7="","",GROUPS!J7)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231</v>
      </c>
      <c r="Q7" s="153">
        <f>SUM(Q3:Q6)</f>
        <v>231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>Васе Богоеска (192)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8</v>
      </c>
      <c r="H9" s="160">
        <v>4</v>
      </c>
      <c r="I9" s="159">
        <v>11</v>
      </c>
      <c r="J9" s="158">
        <v>11</v>
      </c>
      <c r="K9" s="161">
        <v>5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>Васе Богоеска (192)</v>
      </c>
      <c r="D13" s="156">
        <v>2</v>
      </c>
      <c r="E13" s="157" t="str">
        <f>IF(C4="","",VLOOKUP(D13,$B$3:$E$6,2,FALSE))</f>
        <v>Изабела Ковачовска (140)</v>
      </c>
      <c r="F13" s="158">
        <v>11</v>
      </c>
      <c r="G13" s="159">
        <v>4</v>
      </c>
      <c r="H13" s="160">
        <v>11</v>
      </c>
      <c r="I13" s="159">
        <v>8</v>
      </c>
      <c r="J13" s="158">
        <v>8</v>
      </c>
      <c r="K13" s="161">
        <v>11</v>
      </c>
      <c r="L13" s="160">
        <v>11</v>
      </c>
      <c r="M13" s="159">
        <v>6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>Васе Богоеска (192)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Изабела Ковачовска (140)</v>
      </c>
      <c r="F18" s="168">
        <v>11</v>
      </c>
      <c r="G18" s="169">
        <v>9</v>
      </c>
      <c r="H18" s="170">
        <v>11</v>
      </c>
      <c r="I18" s="169">
        <v>9</v>
      </c>
      <c r="J18" s="168">
        <v>7</v>
      </c>
      <c r="K18" s="171">
        <v>11</v>
      </c>
      <c r="L18" s="170">
        <v>6</v>
      </c>
      <c r="M18" s="169">
        <v>11</v>
      </c>
      <c r="N18" s="168">
        <v>7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IF(GROUPS!D9="","",GROUPS!D9)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IF(GROUPS!D10="","",GROUPS!D10)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IF(GROUPS!D11="","",GROUPS!D11)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IF(GROUPS!D12="","",GROUPS!D12)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IF(GROUPS!F9="","",GROUPS!F9)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IF(GROUPS!F10="","",GROUPS!F10)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IF(GROUPS!F11="","",GROUPS!F11)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IF(GROUPS!F12="","",GROUPS!F12)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IF(GROUPS!H9="","",GROUPS!H9)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IF(GROUPS!H10="","",GROUPS!H10)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IF(GROUPS!H11="","",GROUPS!H11)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IF(GROUPS!H12="","",GROUPS!H12)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IF(GROUPS!J9="","",GROUPS!J9)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IF(GROUPS!J10="","",GROUPS!J10)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IF(GROUPS!J11="","",GROUPS!J11)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IF(GROUPS!J12="","",GROUPS!J12)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IF(GROUPS!D14="","",GROUPS!D14)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IF(GROUPS!D15="","",GROUPS!D15)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IF(GROUPS!D16="","",GROUPS!D16)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IF(GROUPS!D17="","",GROUPS!D17)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IF(GROUPS!F14="","",GROUPS!F14)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IF(GROUPS!F15="","",GROUPS!F15)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IF(GROUPS!F16="","",GROUPS!F16)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IF(GROUPS!F17="","",GROUPS!F17)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IF(GROUPS!H14="","",GROUPS!H14)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IF(GROUPS!H15="","",GROUPS!H15)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IF(GROUPS!H16="","",GROUPS!H16)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IF(GROUPS!H17="","",GROUPS!H17)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IF(GROUPS!J14="","",GROUPS!J14)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IF(GROUPS!J15="","",GROUPS!J15)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IF(GROUPS!J16="","",GROUPS!J16)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IF(GROUPS!J17="","",GROUPS!J17)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IF(GROUPS!D19="","",GROUPS!D19)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IF(GROUPS!D20="","",GROUPS!D20)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IF(GROUPS!D21="","",GROUPS!D21)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IF(GROUPS!D22="","",GROUPS!D22)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IF(GROUPS!F19="","",GROUPS!F19)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IF(GROUPS!F20="","",GROUPS!F20)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IF(GROUPS!F21="","",GROUPS!F21)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IF(GROUPS!F22="","",GROUPS!F22)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IF(GROUPS!H19="","",GROUPS!H19)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IF(GROUPS!H20="","",GROUPS!H20)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IF(GROUPS!H21="","",GROUPS!H21)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IF(GROUPS!H22="","",GROUPS!H22)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IF(GROUPS!J19="","",GROUPS!J19)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IF(GROUPS!J20="","",GROUPS!J20)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IF(GROUPS!J21="","",GROUPS!J21)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IF(GROUPS!J22="","",GROUPS!J22)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2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</row>
    <row r="5" spans="2:42" ht="15.75">
      <c r="B5" s="252" t="s">
        <v>27</v>
      </c>
      <c r="C5" s="244">
        <v>3</v>
      </c>
      <c r="D5" s="245" t="str">
        <f>IF(' II'!$X$2="","",' II'!$X$2)</f>
        <v>Сара С.Стојановска (183)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Фани Јованоска (193)</v>
      </c>
    </row>
    <row r="7" spans="2:4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295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6" t="s">
        <v>605</v>
      </c>
      <c r="P12" s="102"/>
      <c r="AN12" s="61"/>
    </row>
    <row r="13" spans="2:42" ht="15.75">
      <c r="B13" s="78"/>
      <c r="C13" s="78">
        <v>3</v>
      </c>
      <c r="D13" s="356" t="s">
        <v>606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6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4" t="str">
        <f>IF(AJ25="","",IF(AJ25&gt;AJ26,AB25,AB26))</f>
        <v/>
      </c>
    </row>
    <row r="16" spans="2:42" ht="15.75">
      <c r="C16" s="78"/>
      <c r="D16" s="74"/>
      <c r="P16" s="102"/>
      <c r="Y16" s="106"/>
      <c r="AM16" s="494" t="str">
        <f>IF(AJ25="","",IF(AJ25&lt;AJ26,AB25,AB26))</f>
        <v/>
      </c>
      <c r="AN16" s="494"/>
      <c r="AO16" s="495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4"/>
      <c r="AN17" s="494"/>
      <c r="AO17" s="495"/>
      <c r="AP17" s="42"/>
    </row>
    <row r="18" spans="3:42" ht="15.75">
      <c r="C18" s="78"/>
      <c r="D18" s="74"/>
      <c r="P18" s="102"/>
      <c r="Y18" s="106"/>
      <c r="AJ18" s="34"/>
      <c r="AM18" s="494"/>
      <c r="AO18" s="495"/>
    </row>
    <row r="19" spans="3:42" ht="16.5" thickBot="1">
      <c r="C19" s="78"/>
      <c r="D19" s="74"/>
      <c r="F19" s="295">
        <v>4</v>
      </c>
      <c r="G19" s="122" t="str">
        <f>IF(F19="","",VLOOKUP(F19,$C$3:$D$8,2,FALSE))</f>
        <v>Фани Јованоска (193)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6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Сара А.Стојановска (182)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8" t="s">
        <v>58</v>
      </c>
      <c r="AO20" s="496"/>
    </row>
    <row r="21" spans="3:42" ht="16.5" thickBot="1">
      <c r="C21" s="78"/>
      <c r="D21" s="74"/>
      <c r="Y21" s="106"/>
      <c r="AK21" s="49"/>
      <c r="AL21" s="49"/>
      <c r="AM21" s="501" t="s">
        <v>59</v>
      </c>
      <c r="AN21" s="499"/>
      <c r="AO21" s="497"/>
      <c r="AP21" s="42"/>
    </row>
    <row r="22" spans="3:42" ht="15.75">
      <c r="C22" s="78"/>
      <c r="D22" s="74"/>
      <c r="Y22" s="106"/>
      <c r="AK22" s="49"/>
      <c r="AL22" s="49"/>
      <c r="AM22" s="502"/>
      <c r="AN22" s="499"/>
      <c r="AO22" s="504" t="s">
        <v>60</v>
      </c>
    </row>
    <row r="23" spans="3:42" ht="16.5" thickBot="1">
      <c r="C23" s="78"/>
      <c r="D23" s="74"/>
      <c r="Y23" s="106"/>
      <c r="AK23" s="49"/>
      <c r="AL23" s="49"/>
      <c r="AM23" s="503"/>
      <c r="AN23" s="500"/>
      <c r="AO23" s="505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3:42" ht="15.75">
      <c r="C28" s="73"/>
      <c r="D28" s="74"/>
      <c r="Y28" s="106"/>
      <c r="AA28" s="53"/>
      <c r="AK28" s="49"/>
      <c r="AL28" s="348">
        <v>1</v>
      </c>
      <c r="AM28" s="349" t="s">
        <v>82</v>
      </c>
      <c r="AN28" s="486" t="str">
        <f>IF(AJ25="","",IF(AJ25&gt;AJ26,AB25,AB26))</f>
        <v/>
      </c>
      <c r="AO28" s="486"/>
      <c r="AP28" s="486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7" t="str">
        <f>IF(AJ25="","",IF(AJ25&lt;AJ26,AB25,AB26))</f>
        <v/>
      </c>
      <c r="AO29" s="487"/>
      <c r="AP29" s="487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/>
      </c>
      <c r="AO30" s="488"/>
      <c r="AP30" s="488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Софија Хасану (194)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/>
      </c>
      <c r="AO31" s="488"/>
      <c r="AP31" s="488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Емилија Марковска (195)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/>
      </c>
      <c r="AO32" s="489"/>
      <c r="AP32" s="489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9" t="str">
        <f>IF(O19="","",IF(O19&lt;O20,G19,G20))</f>
        <v/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/>
      </c>
      <c r="AO34" s="489"/>
      <c r="AP34" s="48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0" t="str">
        <f>IF(O43="","",IF(O43&lt;O44,G43,G44))</f>
        <v/>
      </c>
      <c r="AO35" s="490"/>
      <c r="AP35" s="490"/>
    </row>
    <row r="36" spans="3:42">
      <c r="P36" s="102"/>
      <c r="Y36" s="107"/>
      <c r="AK36" s="49"/>
      <c r="AL36" s="190"/>
      <c r="AM36" s="191"/>
      <c r="AN36" s="491"/>
      <c r="AO36" s="491"/>
      <c r="AP36" s="491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G44</f>
        <v>Сара С.Стојановска (183)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>
      <c r="C41" s="42"/>
      <c r="D41" s="42"/>
      <c r="O41" s="34"/>
      <c r="P41" s="102"/>
      <c r="AK41" s="49"/>
      <c r="AL41" s="189"/>
      <c r="AM41" s="75"/>
      <c r="AN41" s="482"/>
      <c r="AO41" s="482"/>
      <c r="AP41" s="482"/>
    </row>
    <row r="42" spans="3:42">
      <c r="E42" s="48"/>
      <c r="O42" s="34"/>
      <c r="P42" s="102"/>
      <c r="AK42" s="49"/>
      <c r="AL42" s="189"/>
      <c r="AM42" s="75"/>
      <c r="AN42" s="482"/>
      <c r="AO42" s="482"/>
      <c r="AP42" s="482"/>
    </row>
    <row r="43" spans="3:42">
      <c r="E43" s="48"/>
      <c r="O43" s="296"/>
      <c r="AK43" s="49"/>
      <c r="AL43" s="189"/>
      <c r="AM43" s="75"/>
      <c r="AN43" s="482"/>
      <c r="AO43" s="482"/>
      <c r="AP43" s="482"/>
    </row>
    <row r="44" spans="3:42">
      <c r="E44" s="48"/>
      <c r="F44" s="295">
        <v>3</v>
      </c>
      <c r="G44" s="122" t="str">
        <f>IF(F44="","",VLOOKUP(F44,$C$3:$D$8,2,FALSE))</f>
        <v>Сара С.Стојановска (183)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2"/>
      <c r="AO50" s="482"/>
      <c r="AP50" s="482"/>
    </row>
    <row r="51" spans="3:42">
      <c r="AM51" s="75"/>
      <c r="AN51" s="482"/>
      <c r="AO51" s="482"/>
      <c r="AP51" s="482"/>
    </row>
    <row r="52" spans="3:42">
      <c r="AM52" s="75"/>
      <c r="AN52" s="482"/>
      <c r="AO52" s="482"/>
      <c r="AP52" s="48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G11" workbookViewId="0">
      <selection activeCell="AG26" sqref="A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6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</row>
    <row r="5" spans="2:47" ht="15.75">
      <c r="B5" s="64" t="s">
        <v>27</v>
      </c>
      <c r="C5" s="64">
        <v>3</v>
      </c>
      <c r="D5" s="29" t="str">
        <f>IF(' II'!$X$2="","",' II'!$X$2)</f>
        <v>Сара С.Стојановска (183)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Фани Јованоска (193)</v>
      </c>
    </row>
    <row r="7" spans="2:4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355">
        <v>1</v>
      </c>
      <c r="G7" s="177" t="str">
        <f>IF(F7="","",VLOOKUP(F7,$C$3:$D$10,2,FALSE))</f>
        <v>Ана Стојановска (181)</v>
      </c>
      <c r="H7" s="101">
        <v>9</v>
      </c>
      <c r="I7" s="101">
        <v>11</v>
      </c>
      <c r="J7" s="101">
        <v>11</v>
      </c>
      <c r="K7" s="101">
        <v>5</v>
      </c>
      <c r="L7" s="101">
        <v>7</v>
      </c>
      <c r="M7" s="101"/>
      <c r="N7" s="101"/>
      <c r="O7" s="19">
        <f>IF(H7="","",SUMPRODUCT(--(H7:N7&gt;H8:N8)))</f>
        <v>2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F8" s="355">
        <v>4</v>
      </c>
      <c r="G8" s="177" t="str">
        <f>IF(F8="","",VLOOKUP(F8,$C$3:$D$10,2,FALSE))</f>
        <v>Фани Јованоска (193)</v>
      </c>
      <c r="H8" s="101">
        <v>11</v>
      </c>
      <c r="I8" s="101">
        <v>4</v>
      </c>
      <c r="J8" s="101">
        <v>4</v>
      </c>
      <c r="K8" s="101">
        <v>11</v>
      </c>
      <c r="L8" s="101">
        <v>11</v>
      </c>
      <c r="M8" s="101"/>
      <c r="N8" s="101"/>
      <c r="O8" s="19">
        <f>IF(H7="","",SUMPRODUCT(--(H7:N7&lt;H8:N8)))</f>
        <v>3</v>
      </c>
    </row>
    <row r="9" spans="2:47" ht="15.75">
      <c r="B9" s="64" t="s">
        <v>30</v>
      </c>
      <c r="C9" s="64">
        <v>7</v>
      </c>
      <c r="D9" s="29" t="str">
        <f>IF(IV!$X$2="","",IV!$X$2)</f>
        <v>Васе Богоеска (192)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Фани Јованоска (193)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6" t="s">
        <v>605</v>
      </c>
      <c r="P14" s="108"/>
      <c r="Q14" s="121" t="str">
        <f>IF(O19="","",IF(O19&gt;O20,G19,G20))</f>
        <v>Сара А.Стојановска (182)</v>
      </c>
      <c r="R14" s="101">
        <v>2</v>
      </c>
      <c r="S14" s="101">
        <v>7</v>
      </c>
      <c r="T14" s="101">
        <v>4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75">
      <c r="B15" s="78"/>
      <c r="C15" s="78">
        <v>3</v>
      </c>
      <c r="D15" s="356" t="s">
        <v>606</v>
      </c>
      <c r="P15" s="102"/>
      <c r="Y15" s="105"/>
      <c r="AN15" s="494" t="str">
        <f>IF(AJ25="","",IF(AJ25&gt;AJ26,AB25,AB26))</f>
        <v>Софија Хасану (194)</v>
      </c>
    </row>
    <row r="16" spans="2:47" ht="15.75">
      <c r="B16" s="78"/>
      <c r="C16" s="78">
        <v>5</v>
      </c>
      <c r="D16" s="356" t="s">
        <v>607</v>
      </c>
      <c r="P16" s="102"/>
      <c r="Y16" s="106"/>
      <c r="AM16" s="494" t="str">
        <f>IF(AJ25="","",IF(AJ25&lt;AJ26,AB25,AB26))</f>
        <v>Фани Јованоска (193)</v>
      </c>
      <c r="AN16" s="494"/>
      <c r="AO16" s="495" t="str">
        <f>IF(AJ25=AJ26,"",IF(AJ34=AJ35,AB34,IF(AJ34&gt;AJ35,AB34,AB35)))</f>
        <v>Сара А.Стојановска (182)</v>
      </c>
    </row>
    <row r="17" spans="1:42" s="42" customFormat="1" ht="15.75">
      <c r="B17" s="78"/>
      <c r="C17" s="78">
        <v>7</v>
      </c>
      <c r="D17" s="356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4"/>
      <c r="AN17" s="494"/>
      <c r="AO17" s="495"/>
    </row>
    <row r="18" spans="1:42" ht="15.75">
      <c r="B18" s="78"/>
      <c r="C18" s="78"/>
      <c r="D18" s="74"/>
      <c r="P18" s="102"/>
      <c r="Y18" s="106"/>
      <c r="AJ18" s="34"/>
      <c r="AM18" s="494"/>
      <c r="AO18" s="495"/>
    </row>
    <row r="19" spans="1:42" ht="16.5" thickBot="1">
      <c r="A19" s="49"/>
      <c r="B19" s="49"/>
      <c r="C19" s="78"/>
      <c r="D19" s="74"/>
      <c r="F19" s="355">
        <v>6</v>
      </c>
      <c r="G19" s="177" t="str">
        <f>IF(F19="","",VLOOKUP(F19,$C$3:$D$10,2,FALSE))</f>
        <v>Сара А.Стојановска (182)</v>
      </c>
      <c r="H19" s="101">
        <v>11</v>
      </c>
      <c r="I19" s="101">
        <v>8</v>
      </c>
      <c r="J19" s="101">
        <v>12</v>
      </c>
      <c r="K19" s="101">
        <v>11</v>
      </c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96" t="str">
        <f>IF(AJ25=AJ26,"",IF(OR(AJ34&gt;AJ35,AJ34&lt;AJ35),"",AB35))</f>
        <v>Изабела Ковачовска (140)</v>
      </c>
    </row>
    <row r="20" spans="1:42" ht="16.5" thickBot="1">
      <c r="A20" s="49"/>
      <c r="B20" s="49"/>
      <c r="C20" s="78"/>
      <c r="D20" s="351">
        <v>5.7</v>
      </c>
      <c r="F20" s="355">
        <v>7</v>
      </c>
      <c r="G20" s="177" t="str">
        <f>IF(F20="","",VLOOKUP(F20,$C$3:$D$10,2,FALSE))</f>
        <v>Васе Богоеска (192)</v>
      </c>
      <c r="H20" s="101">
        <v>4</v>
      </c>
      <c r="I20" s="101">
        <v>11</v>
      </c>
      <c r="J20" s="101">
        <v>10</v>
      </c>
      <c r="K20" s="101">
        <v>8</v>
      </c>
      <c r="L20" s="101"/>
      <c r="M20" s="101"/>
      <c r="N20" s="101"/>
      <c r="O20" s="19">
        <f>IF(H19="","",SUMPRODUCT(--(H19:N19&lt;H20:N20)))</f>
        <v>1</v>
      </c>
      <c r="Y20" s="106"/>
      <c r="AK20" s="49"/>
      <c r="AL20" s="49"/>
      <c r="AN20" s="498" t="s">
        <v>58</v>
      </c>
      <c r="AO20" s="496"/>
    </row>
    <row r="21" spans="1:42" s="42" customFormat="1" ht="16.149999999999999" customHeight="1" thickBot="1">
      <c r="A21" s="49"/>
      <c r="B21" s="49"/>
      <c r="C21" s="507" t="s">
        <v>609</v>
      </c>
      <c r="D21" s="50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1" t="s">
        <v>59</v>
      </c>
      <c r="AN21" s="499"/>
      <c r="AO21" s="497"/>
    </row>
    <row r="22" spans="1:42" ht="15.6" customHeight="1">
      <c r="A22" s="49"/>
      <c r="B22" s="49"/>
      <c r="C22" s="507"/>
      <c r="D22" s="507"/>
      <c r="Y22" s="106"/>
      <c r="AK22" s="49"/>
      <c r="AL22" s="49"/>
      <c r="AM22" s="502"/>
      <c r="AN22" s="499"/>
      <c r="AO22" s="504" t="s">
        <v>60</v>
      </c>
    </row>
    <row r="23" spans="1:42" ht="16.149999999999999" customHeight="1" thickBot="1">
      <c r="A23" s="49"/>
      <c r="B23" s="49"/>
      <c r="C23" s="507"/>
      <c r="D23" s="507"/>
      <c r="Y23" s="106"/>
      <c r="AK23" s="49"/>
      <c r="AL23" s="49"/>
      <c r="AM23" s="503"/>
      <c r="AN23" s="500"/>
      <c r="AO23" s="505"/>
    </row>
    <row r="24" spans="1:42" ht="15.6" customHeight="1">
      <c r="A24" s="49"/>
      <c r="B24" s="49"/>
      <c r="C24" s="507"/>
      <c r="D24" s="507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Фани Јованоска (193)</v>
      </c>
      <c r="AC25" s="101">
        <v>6</v>
      </c>
      <c r="AD25" s="101">
        <v>9</v>
      </c>
      <c r="AE25" s="101">
        <v>11</v>
      </c>
      <c r="AF25" s="101">
        <v>2</v>
      </c>
      <c r="AG25" s="101"/>
      <c r="AH25" s="101"/>
      <c r="AI25" s="101"/>
      <c r="AJ25" s="19">
        <f>IF(AC25="","",SUMPRODUCT(--(AC25:AI25&gt;AC26:AI26)))</f>
        <v>1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Софија Хасану (194)</v>
      </c>
      <c r="AC26" s="101">
        <v>11</v>
      </c>
      <c r="AD26" s="101">
        <v>11</v>
      </c>
      <c r="AE26" s="101">
        <v>3</v>
      </c>
      <c r="AF26" s="101">
        <v>11</v>
      </c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1:42" ht="15.75">
      <c r="C28" s="73"/>
      <c r="D28" s="74"/>
      <c r="Y28" s="106"/>
      <c r="AA28" s="53"/>
      <c r="AK28" s="49"/>
      <c r="AL28" s="348">
        <v>1</v>
      </c>
      <c r="AM28" s="349" t="s">
        <v>82</v>
      </c>
      <c r="AN28" s="486" t="str">
        <f>IF(AJ25="","",IF(AJ25&gt;AJ26,AB25,AB26))</f>
        <v>Софија Хасану (194)</v>
      </c>
      <c r="AO28" s="486"/>
      <c r="AP28" s="486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7" t="str">
        <f>IF(AJ25="","",IF(AJ25&lt;AJ26,AB25,AB26))</f>
        <v>Фани Јованоска (193)</v>
      </c>
      <c r="AO29" s="487"/>
      <c r="AP29" s="487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>Сара А.Стојановска (182)</v>
      </c>
      <c r="AO30" s="488"/>
      <c r="AP30" s="488"/>
    </row>
    <row r="31" spans="1:42" ht="15.75">
      <c r="C31" s="73"/>
      <c r="D31" s="351">
        <v>5.7</v>
      </c>
      <c r="F31" s="355">
        <v>5</v>
      </c>
      <c r="G31" s="177" t="str">
        <f>IF(F31="","",VLOOKUP(F31,$C$3:$D$10,2,FALSE))</f>
        <v>Софија Хасану (194)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>Изабела Ковачовска (140)</v>
      </c>
      <c r="AO31" s="488"/>
      <c r="AP31" s="488"/>
    </row>
    <row r="32" spans="1:42" ht="15.75">
      <c r="C32" s="73"/>
      <c r="D32" s="74"/>
      <c r="F32" s="355">
        <v>2</v>
      </c>
      <c r="G32" s="177" t="str">
        <f>IF(F32="","",VLOOKUP(F32,$C$3:$D$10,2,FALSE))</f>
        <v>Емилија Марковска (195)</v>
      </c>
      <c r="H32" s="101">
        <v>9</v>
      </c>
      <c r="I32" s="101">
        <v>8</v>
      </c>
      <c r="J32" s="101">
        <v>9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>Ана Стојановска (181)</v>
      </c>
      <c r="AO32" s="489"/>
      <c r="AP32" s="489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9" t="str">
        <f>IF(O19="","",IF(O19&lt;O20,G19,G20))</f>
        <v>Васе Богоеска (192)</v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Сара А.Стојановска (182)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>Емилија Марковска (195)</v>
      </c>
      <c r="AO34" s="489"/>
      <c r="AP34" s="489"/>
    </row>
    <row r="35" spans="3:42">
      <c r="P35" s="102"/>
      <c r="Y35" s="106"/>
      <c r="AB35" s="124" t="str">
        <f>IF(Y37="","",IF(Y37&lt;Y38,Q37,Q38))</f>
        <v>Изабела Ковачовска (140)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9" t="str">
        <f>IF(O43="","",IF(O43&lt;O44,G43,G44))</f>
        <v>Сара С.Стојановска (183)</v>
      </c>
      <c r="AO35" s="489"/>
      <c r="AP35" s="489"/>
    </row>
    <row r="36" spans="3:42">
      <c r="P36" s="102"/>
      <c r="Y36" s="107"/>
      <c r="AK36" s="49"/>
      <c r="AL36" s="189"/>
      <c r="AM36" s="75"/>
      <c r="AN36" s="482"/>
      <c r="AO36" s="482"/>
      <c r="AP36" s="482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Софија Хасану (194)</v>
      </c>
      <c r="R37" s="101">
        <v>11</v>
      </c>
      <c r="S37" s="101">
        <v>5</v>
      </c>
      <c r="T37" s="101">
        <v>12</v>
      </c>
      <c r="U37" s="101">
        <v>11</v>
      </c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IF(O43="","",IF(O43&gt;O44,G43,G44))</f>
        <v>Изабела Ковачовска (140)</v>
      </c>
      <c r="R38" s="101">
        <v>6</v>
      </c>
      <c r="S38" s="101">
        <v>11</v>
      </c>
      <c r="T38" s="101">
        <v>10</v>
      </c>
      <c r="U38" s="101">
        <v>5</v>
      </c>
      <c r="V38" s="101"/>
      <c r="W38" s="101"/>
      <c r="X38" s="101"/>
      <c r="Y38" s="19">
        <f>IF(R37="","",SUMPRODUCT(--(R37:X37&lt;R38:X38)))</f>
        <v>1</v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2"/>
      <c r="AO41" s="482"/>
      <c r="AP41" s="482"/>
    </row>
    <row r="42" spans="3:42">
      <c r="O42" s="34"/>
      <c r="P42" s="102"/>
      <c r="AK42" s="49"/>
      <c r="AL42" s="189"/>
      <c r="AM42" s="75"/>
      <c r="AN42" s="482"/>
      <c r="AO42" s="482"/>
      <c r="AP42" s="482"/>
    </row>
    <row r="43" spans="3:42">
      <c r="F43" s="355">
        <v>8</v>
      </c>
      <c r="G43" s="177" t="str">
        <f>IF(F43="","",VLOOKUP(F43,$C$3:$D$10,2,FALSE))</f>
        <v>Изабела Ковачовска (140)</v>
      </c>
      <c r="H43" s="101">
        <v>11</v>
      </c>
      <c r="I43" s="101">
        <v>11</v>
      </c>
      <c r="J43" s="101">
        <v>11</v>
      </c>
      <c r="K43" s="101">
        <v>8</v>
      </c>
      <c r="L43" s="101">
        <v>7</v>
      </c>
      <c r="M43" s="101">
        <v>13</v>
      </c>
      <c r="N43" s="101"/>
      <c r="O43" s="19">
        <f>IF(H43="","",SUMPRODUCT(--(H43:N43&gt;H44:N44)))</f>
        <v>3</v>
      </c>
      <c r="AK43" s="49"/>
      <c r="AL43" s="189"/>
      <c r="AM43" s="75"/>
      <c r="AN43" s="482"/>
      <c r="AO43" s="482"/>
      <c r="AP43" s="482"/>
    </row>
    <row r="44" spans="3:42">
      <c r="F44" s="355">
        <v>3</v>
      </c>
      <c r="G44" s="177" t="str">
        <f>IF(F44="","",VLOOKUP(F44,$C$3:$D$10,2,FALSE))</f>
        <v>Сара С.Стојановска (183)</v>
      </c>
      <c r="H44" s="101">
        <v>2</v>
      </c>
      <c r="I44" s="101">
        <v>8</v>
      </c>
      <c r="J44" s="101">
        <v>11</v>
      </c>
      <c r="K44" s="101">
        <v>11</v>
      </c>
      <c r="L44" s="101">
        <v>11</v>
      </c>
      <c r="M44" s="101"/>
      <c r="N44" s="101"/>
      <c r="O44" s="19">
        <f>IF(H43="","",SUMPRODUCT(--(H43:N43&lt;H44:N44)))</f>
        <v>2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2"/>
      <c r="AO50" s="482"/>
      <c r="AP50" s="482"/>
    </row>
    <row r="51" spans="6:42">
      <c r="AM51" s="75"/>
      <c r="AN51" s="482"/>
      <c r="AO51" s="482"/>
      <c r="AP51" s="482"/>
    </row>
    <row r="52" spans="6:42">
      <c r="AM52" s="75"/>
      <c r="AN52" s="482"/>
      <c r="AO52" s="482"/>
      <c r="AP52" s="48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2" t="s">
        <v>61</v>
      </c>
      <c r="D1" s="49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Сара С.Стојановска (183)</v>
      </c>
      <c r="F5" s="181">
        <v>1</v>
      </c>
      <c r="G5" s="182" t="str">
        <f>IF(F5="","",VLOOKUP(F5,$C$3:$D$18,2,FALSE))</f>
        <v>Ана Стојановска (181)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Фани Јованоска (193)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179"/>
      <c r="P7" s="102"/>
      <c r="Q7" s="122" t="str">
        <f>G5</f>
        <v>Ана Стојановска (181)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Васе Богоеска (192)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Изабела Ковачовска (140)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4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4" t="str">
        <f>IF(AT25="","",IF(AT25&lt;AT26,AL25,AL26))</f>
        <v/>
      </c>
      <c r="AX16" s="494"/>
      <c r="AY16" s="495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4"/>
      <c r="AX17" s="494"/>
      <c r="AY17" s="495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94"/>
      <c r="AY18" s="495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6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96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2" t="s">
        <v>59</v>
      </c>
      <c r="AX21" s="510"/>
      <c r="AY21" s="497"/>
      <c r="AZ21" s="42"/>
    </row>
    <row r="22" spans="3:52" ht="15.75">
      <c r="C22" s="78"/>
      <c r="D22" s="74"/>
      <c r="F22" s="388"/>
      <c r="G22" s="389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0" t="str">
        <f>IF(H22="","",SUMPRODUCT(--(H22:N22&gt;H23:N23)))</f>
        <v/>
      </c>
      <c r="AI22" s="106"/>
      <c r="AU22" s="49"/>
      <c r="AV22" s="49"/>
      <c r="AW22" s="513"/>
      <c r="AX22" s="510"/>
      <c r="AY22" s="515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4"/>
      <c r="AX23" s="511"/>
      <c r="AY23" s="516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8" t="str">
        <f>IF(AT25="","",IF(AT25&gt;AT26,AL25,AL26))</f>
        <v/>
      </c>
      <c r="AY28" s="508"/>
      <c r="AZ28" s="508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7" t="str">
        <f>IF(AT25="","",IF(AT25&lt;AT26,AL25,AL26))</f>
        <v/>
      </c>
      <c r="AY29" s="487"/>
      <c r="AZ29" s="487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/>
      </c>
      <c r="AY30" s="488"/>
      <c r="AZ30" s="488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/>
      </c>
      <c r="AY31" s="488"/>
      <c r="AZ31" s="488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/>
      </c>
      <c r="AY32" s="489"/>
      <c r="AZ32" s="489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9" t="str">
        <f>IF(Y19="","",IF(Y19&lt;Y20,Q19,Q20))</f>
        <v/>
      </c>
      <c r="AY33" s="489"/>
      <c r="AZ33" s="489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/>
      </c>
      <c r="AY34" s="489"/>
      <c r="AZ34" s="489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90"/>
      <c r="AW36" s="191"/>
      <c r="AX36" s="491"/>
      <c r="AY36" s="491"/>
      <c r="AZ36" s="491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2"/>
      <c r="AY37" s="482"/>
      <c r="AZ37" s="48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2"/>
      <c r="AY38" s="482"/>
      <c r="AZ38" s="482"/>
    </row>
    <row r="39" spans="3:52">
      <c r="F39" s="179"/>
      <c r="Z39" s="102"/>
      <c r="AU39" s="49"/>
      <c r="AV39" s="189"/>
      <c r="AW39" s="75"/>
      <c r="AX39" s="482"/>
      <c r="AY39" s="482"/>
      <c r="AZ39" s="482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2"/>
      <c r="AY40" s="482"/>
      <c r="AZ40" s="482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2"/>
      <c r="AY41" s="482"/>
      <c r="AZ41" s="482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82"/>
      <c r="AY42" s="482"/>
      <c r="AZ42" s="482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2"/>
      <c r="AY43" s="482"/>
      <c r="AZ43" s="48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8"/>
      <c r="G46" s="389"/>
      <c r="H46" s="266"/>
      <c r="I46" s="266"/>
      <c r="J46" s="266"/>
      <c r="K46" s="266"/>
      <c r="L46" s="266"/>
      <c r="M46" s="266"/>
      <c r="N46" s="266"/>
      <c r="O46" s="390"/>
      <c r="AU46" s="49"/>
      <c r="AV46" s="49"/>
    </row>
    <row r="47" spans="3:52">
      <c r="F47" s="180">
        <v>3</v>
      </c>
      <c r="G47" s="177" t="str">
        <f>IF(F47="","",VLOOKUP(F47,$C$3:$D$18,2,FALSE))</f>
        <v>Сара С.Стојановска (183)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2"/>
      <c r="AY50" s="482"/>
      <c r="AZ50" s="482"/>
    </row>
    <row r="51" spans="3:52">
      <c r="AW51" s="75"/>
      <c r="AX51" s="482"/>
      <c r="AY51" s="482"/>
      <c r="AZ51" s="482"/>
    </row>
    <row r="52" spans="3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6" t="s">
        <v>61</v>
      </c>
      <c r="D1" s="49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Сара С.Стојановска (183)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Фани Јованоска (193)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Васе Богоеска (192)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Изабела Ковачовска (140)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7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4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7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4" t="str">
        <f>IF(AT25="","",IF(AT25&lt;AT26,AL25,AL26))</f>
        <v/>
      </c>
      <c r="AX16" s="494"/>
      <c r="AY16" s="495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4"/>
      <c r="AX17" s="494"/>
      <c r="AY17" s="495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4"/>
      <c r="AY18" s="495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6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96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8" t="s">
        <v>59</v>
      </c>
      <c r="AX21" s="510"/>
      <c r="AY21" s="497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9"/>
      <c r="AX22" s="510"/>
      <c r="AY22" s="515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0"/>
      <c r="AX23" s="511"/>
      <c r="AY23" s="516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8">
        <v>1</v>
      </c>
      <c r="AW28" s="349" t="s">
        <v>82</v>
      </c>
      <c r="AX28" s="486" t="str">
        <f>IF(AT25="","",IF(AT25&gt;AT26,AL25,AL26))</f>
        <v/>
      </c>
      <c r="AY28" s="486"/>
      <c r="AZ28" s="486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7" t="str">
        <f>IF(AT25="","",IF(AT25&lt;AT26,AL25,AL26))</f>
        <v/>
      </c>
      <c r="AY29" s="487"/>
      <c r="AZ29" s="487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/>
      </c>
      <c r="AY30" s="488"/>
      <c r="AZ30" s="488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/>
      </c>
      <c r="AY31" s="488"/>
      <c r="AZ31" s="488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/>
      </c>
      <c r="AY32" s="489"/>
      <c r="AZ32" s="489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9" t="str">
        <f>IF(Y19="","",IF(Y19&lt;Y20,Q19,Q20))</f>
        <v/>
      </c>
      <c r="AY33" s="489"/>
      <c r="AZ33" s="489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/>
      </c>
      <c r="AY34" s="489"/>
      <c r="AZ34" s="489"/>
    </row>
    <row r="35" spans="3:52">
      <c r="E35" s="357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9" t="str">
        <f>IF(Y43="","",IF(Y43&lt;Y44,Q43,Q44))</f>
        <v/>
      </c>
      <c r="AY35" s="489"/>
      <c r="AZ35" s="489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7" t="str">
        <f>IF(O4="","",IF(O4&lt;O5,G4,G5))</f>
        <v/>
      </c>
      <c r="AY36" s="517"/>
      <c r="AZ36" s="51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7" t="str">
        <f>IF(O10="","",IF(O10&lt;O11,G10,G11))</f>
        <v/>
      </c>
      <c r="AY37" s="517"/>
      <c r="AZ37" s="51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7" t="str">
        <f>IF(O16="","",IF(O16&lt;O17,G16,G17))</f>
        <v/>
      </c>
      <c r="AY38" s="517"/>
      <c r="AZ38" s="517"/>
    </row>
    <row r="39" spans="3:52">
      <c r="F39" s="179"/>
      <c r="Z39" s="102"/>
      <c r="AU39" s="49"/>
      <c r="AV39" s="118">
        <v>9</v>
      </c>
      <c r="AW39" s="24" t="s">
        <v>20</v>
      </c>
      <c r="AX39" s="517" t="str">
        <f>IF(O22="","",IF(O22&lt;O23,G22,G23))</f>
        <v/>
      </c>
      <c r="AY39" s="517"/>
      <c r="AZ39" s="517"/>
    </row>
    <row r="40" spans="3:52" ht="15.75">
      <c r="E40" s="357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7" t="str">
        <f>IF(O28="","",IF(O28&lt;O29,G28,G29))</f>
        <v/>
      </c>
      <c r="AY40" s="517"/>
      <c r="AZ40" s="517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7" t="str">
        <f>IF(O34="","",IF(O34&lt;O35,G34,G35))</f>
        <v/>
      </c>
      <c r="AY41" s="517"/>
      <c r="AZ41" s="51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7" t="str">
        <f>IF(O40="","",IF(O40&lt;O41,G40,G41))</f>
        <v/>
      </c>
      <c r="AY42" s="517"/>
      <c r="AZ42" s="51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7" t="str">
        <f>IF(O46="","",IF(O46&lt;O47,G46,G47))</f>
        <v/>
      </c>
      <c r="AY43" s="517"/>
      <c r="AZ43" s="51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Емилија Марковска (195)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2"/>
      <c r="AY50" s="482"/>
      <c r="AZ50" s="482"/>
    </row>
    <row r="51" spans="6:52">
      <c r="AW51" s="75"/>
      <c r="AX51" s="482"/>
      <c r="AY51" s="482"/>
      <c r="AZ51" s="482"/>
    </row>
    <row r="52" spans="6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2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5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538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Васе Богоеска (192)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Сара С.Стојановска (183)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Сара С.Стојановска (183)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8">
        <v>1</v>
      </c>
      <c r="BH28" s="349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52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352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52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2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7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58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57" t="s">
        <v>532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Васе Богоеска (192)</v>
      </c>
      <c r="E9" s="359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7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59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7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59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59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0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7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59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1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7" t="s">
        <v>533</v>
      </c>
      <c r="F27">
        <v>13</v>
      </c>
      <c r="G27" s="64">
        <v>3</v>
      </c>
      <c r="H27" s="95" t="str">
        <f>IF(G27="","",VLOOKUP(G27,$C$3:$E$26,2,FALSE))</f>
        <v>Сара С.Стојановска (183)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Сара С.Стојановска (183)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8">
        <v>1</v>
      </c>
      <c r="BH28" s="349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359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359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360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357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59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357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59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59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0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7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9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7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6" t="s">
        <v>61</v>
      </c>
      <c r="D1" s="493"/>
      <c r="E1" s="358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57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Сара С.Стојановска (183)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Софија Хасану (194)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E8" s="357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Васе Богоеска (192)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7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59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7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4" t="str">
        <f>IF(BD33=BD34,"",IF(BD33="","",IF(BD33&lt;BD34,AV33,AV34)))</f>
        <v/>
      </c>
      <c r="BG16" s="494"/>
      <c r="BH16" s="49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59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4"/>
      <c r="BG17" s="494"/>
      <c r="BH17" s="495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2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4"/>
      <c r="BH18" s="49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7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8" t="s">
        <v>58</v>
      </c>
      <c r="BH20" s="49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59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9"/>
      <c r="BH21" s="49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2" t="s">
        <v>59</v>
      </c>
      <c r="BG22" s="499"/>
      <c r="BH22" s="50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3"/>
      <c r="BG23" s="500"/>
      <c r="BH23" s="505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7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59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7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59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7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3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4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7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59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7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6" t="str">
        <f>IF(BD33="","",IF(BD33&gt;BD34,AV33,AV34))</f>
        <v/>
      </c>
      <c r="BH40" s="42"/>
    </row>
    <row r="41" spans="2:60" s="42" customFormat="1">
      <c r="E41" s="359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6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5" t="str">
        <f>IF(BD33=BD34,"",IF(BD33="","",IF(BD33&lt;BD34,AV33,AV34)))</f>
        <v/>
      </c>
      <c r="BG42" s="526"/>
      <c r="BH42" s="526" t="str">
        <f>IF(BD33=BD34,"",IF(BD41=BD42,AV41,IF(BD41&gt;BD42,AV41,AV42)))</f>
        <v/>
      </c>
    </row>
    <row r="43" spans="2:60">
      <c r="E43" s="357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5"/>
      <c r="BG43" s="42"/>
      <c r="BH43" s="526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5"/>
      <c r="BG44" s="42"/>
      <c r="BH44" s="526"/>
    </row>
    <row r="45" spans="2:60" s="42" customFormat="1" ht="16.149999999999999" customHeight="1" thickBot="1">
      <c r="E45" s="359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6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8" t="s">
        <v>58</v>
      </c>
      <c r="BH46" s="496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9"/>
      <c r="BH47" s="524"/>
    </row>
    <row r="48" spans="2:60">
      <c r="E48" s="357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2" t="s">
        <v>59</v>
      </c>
      <c r="BG48" s="499"/>
      <c r="BH48" s="504" t="s">
        <v>60</v>
      </c>
    </row>
    <row r="49" spans="5:61" s="42" customFormat="1" ht="16.5" thickBot="1">
      <c r="E49" s="359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3"/>
      <c r="BG49" s="500"/>
      <c r="BH49" s="505"/>
    </row>
    <row r="50" spans="5:61" s="42" customFormat="1">
      <c r="E50" s="365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7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3" t="s">
        <v>81</v>
      </c>
      <c r="BF51" s="484"/>
      <c r="BG51" s="484"/>
      <c r="BH51" s="484"/>
      <c r="BI51" s="485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6">
        <v>1</v>
      </c>
      <c r="BF52" s="347" t="s">
        <v>82</v>
      </c>
      <c r="BG52" s="521" t="str">
        <f>IF(BD33="","",IF(BD33&gt;BD34,AV33,AV34))</f>
        <v/>
      </c>
      <c r="BH52" s="521"/>
      <c r="BI52" s="521"/>
    </row>
    <row r="53" spans="5:61" s="42" customFormat="1">
      <c r="E53" s="359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7" t="str">
        <f>IF(BD33=BD34,"",IF(BD33="","",IF(BD33&lt;BD34,AV33,AV34)))</f>
        <v/>
      </c>
      <c r="BH53" s="487"/>
      <c r="BI53" s="487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8" t="str">
        <f>IF(BD33=BD34,"",IF(BD41=BD42,AV41,IF(BD41&gt;BD42,AV41,AV42)))</f>
        <v/>
      </c>
      <c r="BH54" s="488"/>
      <c r="BI54" s="488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8" t="str">
        <f>IF(BD33=BD34,"",IF(BD41=BD42,AV42,IF(BD42&lt;BD41,AV42,AV41)))</f>
        <v/>
      </c>
      <c r="BH55" s="488"/>
      <c r="BI55" s="488"/>
    </row>
    <row r="56" spans="5:61">
      <c r="E56" s="357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9" t="str">
        <f>IF(AI9="","",IF(AI9&lt;AI10,AA9,AA10))</f>
        <v/>
      </c>
      <c r="BH56" s="489"/>
      <c r="BI56" s="489"/>
    </row>
    <row r="57" spans="5:61" s="42" customFormat="1">
      <c r="E57" s="359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9" t="str">
        <f>IF(AI25="","",IF(AI25&lt;AI26,AA25,AA26))</f>
        <v/>
      </c>
      <c r="BH57" s="489"/>
      <c r="BI57" s="489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9" t="str">
        <f>IF(AI41="","",IF(AI41&lt;AI42,AA41,AA42))</f>
        <v/>
      </c>
      <c r="BH58" s="489"/>
      <c r="BI58" s="489"/>
    </row>
    <row r="59" spans="5:61">
      <c r="E59" s="357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9" t="str">
        <f>IF(AI57="","",IF(AI57&lt;AI58,AA57,AA58))</f>
        <v/>
      </c>
      <c r="BH59" s="489"/>
      <c r="BI59" s="489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7" t="str">
        <f>IF(Y5="","",IF(Y5&lt;Y6,Q5,Q6))</f>
        <v/>
      </c>
      <c r="BH60" s="517"/>
      <c r="BI60" s="517"/>
    </row>
    <row r="61" spans="5:61" s="42" customFormat="1">
      <c r="E61" s="359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7" t="str">
        <f>IF(Y13="","",IF(Y13&lt;Y14,Q13,Q14))</f>
        <v/>
      </c>
      <c r="BH61" s="517"/>
      <c r="BI61" s="51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7" t="str">
        <f>IF(Y21="","",IF(Y21&lt;Y22,Q21,Q22))</f>
        <v/>
      </c>
      <c r="BH62" s="517"/>
      <c r="BI62" s="51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7" t="str">
        <f>IF(Y29="","",IF(Y29&lt;Y30,Q29,Q30))</f>
        <v/>
      </c>
      <c r="BH63" s="517"/>
      <c r="BI63" s="517"/>
    </row>
    <row r="64" spans="5:61">
      <c r="E64" s="357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7" t="str">
        <f>IF(Y37="","",IF(Y37&lt;Y38,Q37,Q38))</f>
        <v/>
      </c>
      <c r="BH64" s="517"/>
      <c r="BI64" s="51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7" t="str">
        <f>IF(Y45="","",IF(Y45&lt;Y46,Q45,Q46))</f>
        <v/>
      </c>
      <c r="BH65" s="517"/>
      <c r="BI65" s="51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7" t="str">
        <f>IF(Y53="","",IF(Y53&lt;Y54,Q53,Q54))</f>
        <v/>
      </c>
      <c r="BH66" s="517"/>
      <c r="BI66" s="51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7" t="str">
        <f>IF(Y61="","",IF(Y61&lt;Y62,Q61,Q62))</f>
        <v/>
      </c>
      <c r="BH67" s="517"/>
      <c r="BI67" s="517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6" t="s">
        <v>61</v>
      </c>
      <c r="D1" s="49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Фани Јованоска (193)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Софија Хасану (194)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Васе Богоеска (192)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Изабела Ковачовска (140)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2023-04-30T18:08:31Z</dcterms:modified>
</cp:coreProperties>
</file>